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kbmat\Dropbox\ESG\New Skills\Implementation\Tools\Final Versions of Tools\Boston\"/>
    </mc:Choice>
  </mc:AlternateContent>
  <xr:revisionPtr revIDLastSave="0" documentId="8_{A15272B0-24DB-48B3-B925-2BF0EA9F547D}" xr6:coauthVersionLast="45" xr6:coauthVersionMax="45" xr10:uidLastSave="{00000000-0000-0000-0000-000000000000}"/>
  <bookViews>
    <workbookView xWindow="-90" yWindow="-90" windowWidth="19380" windowHeight="10380" tabRatio="931" xr2:uid="{4189433F-6096-4CF0-9B53-7099B286E1F9}"/>
  </bookViews>
  <sheets>
    <sheet name="Overview" sheetId="1" r:id="rId1"/>
    <sheet name="1. Institution overview" sheetId="3" r:id="rId2"/>
    <sheet name="2. Current Programs" sheetId="2" r:id="rId3"/>
    <sheet name="3. Program Enrollment" sheetId="4" r:id="rId4"/>
    <sheet name="4. Program Completion" sheetId="6" r:id="rId5"/>
    <sheet name="5. Job Placement" sheetId="24" r:id="rId6"/>
    <sheet name="Institution Dashboard" sheetId="10" r:id="rId7"/>
    <sheet name="Institution Subgroup Overview" sheetId="7" state="hidden" r:id="rId8"/>
    <sheet name="Career Pathways Dashboard" sheetId="25" r:id="rId9"/>
    <sheet name="Cluster Dashboard" sheetId="14" r:id="rId10"/>
    <sheet name="Percents by Cluster" sheetId="18" state="hidden" r:id="rId11"/>
    <sheet name="Counts by Cluster" sheetId="9" state="hidden" r:id="rId12"/>
    <sheet name="Cluster Dashboard Feeder Data" sheetId="19" state="hidden" r:id="rId13"/>
    <sheet name="Sheet13" sheetId="13" state="hidden" r:id="rId14"/>
    <sheet name="Answer options" sheetId="8" state="hidden"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18" l="1"/>
  <c r="F27" i="18"/>
  <c r="G27" i="18"/>
  <c r="H27" i="18"/>
  <c r="I27" i="18"/>
  <c r="J27" i="18"/>
  <c r="K27" i="18"/>
  <c r="L27" i="18"/>
  <c r="M27" i="18"/>
  <c r="N27" i="18"/>
  <c r="O27" i="18"/>
  <c r="P27" i="18"/>
  <c r="Q27" i="18"/>
  <c r="R27" i="18"/>
  <c r="S27" i="18"/>
  <c r="E26" i="18"/>
  <c r="F26" i="18"/>
  <c r="G26" i="18"/>
  <c r="H26" i="18"/>
  <c r="I26" i="18"/>
  <c r="J26" i="18"/>
  <c r="K26" i="18"/>
  <c r="L26" i="18"/>
  <c r="M26" i="18"/>
  <c r="N26" i="18"/>
  <c r="O26" i="18"/>
  <c r="P26" i="18"/>
  <c r="Q26" i="18"/>
  <c r="R26" i="18"/>
  <c r="S26" i="18"/>
  <c r="E25" i="18"/>
  <c r="F25" i="18"/>
  <c r="G25" i="18"/>
  <c r="H25" i="18"/>
  <c r="I25" i="18"/>
  <c r="J25" i="18"/>
  <c r="K25" i="18"/>
  <c r="L25" i="18"/>
  <c r="M25" i="18"/>
  <c r="N25" i="18"/>
  <c r="O25" i="18"/>
  <c r="P25" i="18"/>
  <c r="Q25" i="18"/>
  <c r="R25" i="18"/>
  <c r="S25" i="18"/>
  <c r="E24" i="18"/>
  <c r="F24" i="18"/>
  <c r="G24" i="18"/>
  <c r="H24" i="18"/>
  <c r="I24" i="18"/>
  <c r="J24" i="18"/>
  <c r="K24" i="18"/>
  <c r="L24" i="18"/>
  <c r="M24" i="18"/>
  <c r="N24" i="18"/>
  <c r="O24" i="18"/>
  <c r="P24" i="18"/>
  <c r="Q24" i="18"/>
  <c r="R24" i="18"/>
  <c r="S24" i="18"/>
  <c r="E23" i="18"/>
  <c r="F23" i="18"/>
  <c r="G23" i="18"/>
  <c r="H23" i="18"/>
  <c r="I23" i="18"/>
  <c r="J23" i="18"/>
  <c r="K23" i="18"/>
  <c r="L23" i="18"/>
  <c r="M23" i="18"/>
  <c r="N23" i="18"/>
  <c r="O23" i="18"/>
  <c r="P23" i="18"/>
  <c r="Q23" i="18"/>
  <c r="R23" i="18"/>
  <c r="S23" i="18"/>
  <c r="E22" i="18"/>
  <c r="F22" i="18"/>
  <c r="G22" i="18"/>
  <c r="H22" i="18"/>
  <c r="I22" i="18"/>
  <c r="J22" i="18"/>
  <c r="K22" i="18"/>
  <c r="L22" i="18"/>
  <c r="M22" i="18"/>
  <c r="N22" i="18"/>
  <c r="O22" i="18"/>
  <c r="P22" i="18"/>
  <c r="Q22" i="18"/>
  <c r="R22" i="18"/>
  <c r="S22" i="18"/>
  <c r="E21" i="18"/>
  <c r="F21" i="18"/>
  <c r="G21" i="18"/>
  <c r="H21" i="18"/>
  <c r="I21" i="18"/>
  <c r="J21" i="18"/>
  <c r="K21" i="18"/>
  <c r="L21" i="18"/>
  <c r="M21" i="18"/>
  <c r="N21" i="18"/>
  <c r="O21" i="18"/>
  <c r="P21" i="18"/>
  <c r="Q21" i="18"/>
  <c r="R21" i="18"/>
  <c r="S21" i="18"/>
  <c r="E20" i="18"/>
  <c r="F20" i="18"/>
  <c r="G20" i="18"/>
  <c r="H20" i="18"/>
  <c r="I20" i="18"/>
  <c r="J20" i="18"/>
  <c r="K20" i="18"/>
  <c r="L20" i="18"/>
  <c r="M20" i="18"/>
  <c r="N20" i="18"/>
  <c r="O20" i="18"/>
  <c r="P20" i="18"/>
  <c r="Q20" i="18"/>
  <c r="R20" i="18"/>
  <c r="S20" i="18"/>
  <c r="E19" i="18"/>
  <c r="F19" i="18"/>
  <c r="G19" i="18"/>
  <c r="H19" i="18"/>
  <c r="I19" i="18"/>
  <c r="J19" i="18"/>
  <c r="K19" i="18"/>
  <c r="L19" i="18"/>
  <c r="M19" i="18"/>
  <c r="N19" i="18"/>
  <c r="O19" i="18"/>
  <c r="P19" i="18"/>
  <c r="Q19" i="18"/>
  <c r="R19" i="18"/>
  <c r="S19" i="18"/>
  <c r="E18" i="18"/>
  <c r="F18" i="18"/>
  <c r="G18" i="18"/>
  <c r="H18" i="18"/>
  <c r="I18" i="18"/>
  <c r="J18" i="18"/>
  <c r="K18" i="18"/>
  <c r="L18" i="18"/>
  <c r="M18" i="18"/>
  <c r="N18" i="18"/>
  <c r="O18" i="18"/>
  <c r="P18" i="18"/>
  <c r="Q18" i="18"/>
  <c r="R18" i="18"/>
  <c r="S18" i="18"/>
  <c r="E17" i="18"/>
  <c r="F17" i="18"/>
  <c r="G17" i="18"/>
  <c r="H17" i="18"/>
  <c r="I17" i="18"/>
  <c r="J17" i="18"/>
  <c r="K17" i="18"/>
  <c r="L17" i="18"/>
  <c r="M17" i="18"/>
  <c r="N17" i="18"/>
  <c r="O17" i="18"/>
  <c r="P17" i="18"/>
  <c r="Q17" i="18"/>
  <c r="R17" i="18"/>
  <c r="S17" i="18"/>
  <c r="E16" i="18"/>
  <c r="F16" i="18"/>
  <c r="G16" i="18"/>
  <c r="H16" i="18"/>
  <c r="I16" i="18"/>
  <c r="J16" i="18"/>
  <c r="K16" i="18"/>
  <c r="L16" i="18"/>
  <c r="M16" i="18"/>
  <c r="N16" i="18"/>
  <c r="O16" i="18"/>
  <c r="P16" i="18"/>
  <c r="Q16" i="18"/>
  <c r="R16" i="18"/>
  <c r="S16" i="18"/>
  <c r="J15" i="18"/>
  <c r="K15" i="18"/>
  <c r="L15" i="18"/>
  <c r="M15" i="18"/>
  <c r="N15" i="18"/>
  <c r="O15" i="18"/>
  <c r="P15" i="18"/>
  <c r="Q15" i="18"/>
  <c r="R15" i="18"/>
  <c r="S15" i="18"/>
  <c r="I15" i="18"/>
  <c r="S14" i="18"/>
  <c r="R14" i="18"/>
  <c r="Q14" i="18"/>
  <c r="P14" i="18"/>
  <c r="O14" i="18"/>
  <c r="N14" i="18"/>
  <c r="M14" i="18"/>
  <c r="K14" i="18"/>
  <c r="J14" i="18"/>
  <c r="I14" i="18"/>
  <c r="L14" i="18"/>
  <c r="S34" i="9" l="1"/>
  <c r="S33" i="9"/>
  <c r="S32" i="9"/>
  <c r="S31" i="9"/>
  <c r="S30" i="9"/>
  <c r="S28" i="9"/>
  <c r="R34" i="9"/>
  <c r="R33" i="9"/>
  <c r="R32" i="9"/>
  <c r="R31" i="9"/>
  <c r="R30" i="9"/>
  <c r="R28" i="9"/>
  <c r="Q34" i="9"/>
  <c r="Q33" i="9"/>
  <c r="Q32" i="9"/>
  <c r="Q31" i="9"/>
  <c r="Q30" i="9"/>
  <c r="Q28" i="9"/>
  <c r="P34" i="9"/>
  <c r="P33" i="9"/>
  <c r="P32" i="9"/>
  <c r="P31" i="9"/>
  <c r="P30" i="9"/>
  <c r="P28" i="9"/>
  <c r="O34" i="9"/>
  <c r="O33" i="9"/>
  <c r="O32" i="9"/>
  <c r="O31" i="9"/>
  <c r="O30" i="9"/>
  <c r="O28" i="9"/>
  <c r="S21" i="9"/>
  <c r="S20" i="9"/>
  <c r="S19" i="9"/>
  <c r="S18" i="9"/>
  <c r="S17" i="9"/>
  <c r="S15" i="9"/>
  <c r="R21" i="9"/>
  <c r="R20" i="9"/>
  <c r="R19" i="9"/>
  <c r="R18" i="9"/>
  <c r="R17" i="9"/>
  <c r="R15" i="9"/>
  <c r="Q21" i="9"/>
  <c r="Q20" i="9"/>
  <c r="Q19" i="9"/>
  <c r="Q18" i="9"/>
  <c r="Q17" i="9"/>
  <c r="Q15" i="9"/>
  <c r="P22" i="9"/>
  <c r="P21" i="9"/>
  <c r="P20" i="9"/>
  <c r="P19" i="9"/>
  <c r="P18" i="9"/>
  <c r="P17" i="9"/>
  <c r="P15" i="9"/>
  <c r="O21" i="9"/>
  <c r="O20" i="9"/>
  <c r="O19" i="9"/>
  <c r="O18" i="9"/>
  <c r="O17" i="9"/>
  <c r="O15" i="9"/>
  <c r="N34" i="9" l="1"/>
  <c r="N33" i="9"/>
  <c r="N32" i="9"/>
  <c r="N31" i="9"/>
  <c r="N30" i="9"/>
  <c r="N28" i="9"/>
  <c r="N21" i="9"/>
  <c r="N20" i="9"/>
  <c r="N19" i="9"/>
  <c r="N18" i="9"/>
  <c r="N17" i="9"/>
  <c r="N15" i="9"/>
  <c r="M34" i="9"/>
  <c r="M33" i="9"/>
  <c r="M32" i="9"/>
  <c r="M31" i="9"/>
  <c r="M30" i="9"/>
  <c r="M28" i="9"/>
  <c r="M21" i="9"/>
  <c r="M20" i="9"/>
  <c r="M19" i="9"/>
  <c r="M18" i="9"/>
  <c r="M17" i="9"/>
  <c r="M15" i="9"/>
  <c r="L34" i="9"/>
  <c r="L33" i="9"/>
  <c r="L32" i="9"/>
  <c r="L31" i="9"/>
  <c r="L30" i="9"/>
  <c r="L28" i="9"/>
  <c r="L21" i="9"/>
  <c r="L20" i="9"/>
  <c r="L19" i="9"/>
  <c r="L18" i="9"/>
  <c r="L17" i="9"/>
  <c r="L15" i="9"/>
  <c r="K34" i="9"/>
  <c r="K33" i="9"/>
  <c r="K32" i="9"/>
  <c r="K31" i="9"/>
  <c r="K30" i="9"/>
  <c r="K28" i="9"/>
  <c r="K21" i="9"/>
  <c r="K20" i="9"/>
  <c r="K19" i="9"/>
  <c r="K18" i="9"/>
  <c r="K17" i="9"/>
  <c r="K15" i="9"/>
  <c r="J34" i="9"/>
  <c r="J33" i="9"/>
  <c r="J32" i="9"/>
  <c r="J31" i="9"/>
  <c r="J30" i="9"/>
  <c r="J28" i="9"/>
  <c r="J21" i="9"/>
  <c r="J20" i="9"/>
  <c r="J19" i="9"/>
  <c r="J18" i="9"/>
  <c r="J17" i="9"/>
  <c r="J15" i="9"/>
  <c r="I34" i="9"/>
  <c r="I33" i="9"/>
  <c r="I32" i="9"/>
  <c r="I31" i="9"/>
  <c r="I30" i="9"/>
  <c r="I28" i="9"/>
  <c r="I21" i="9"/>
  <c r="I20" i="9"/>
  <c r="I19" i="9"/>
  <c r="I18" i="9"/>
  <c r="I17" i="9"/>
  <c r="I15" i="9"/>
  <c r="H34" i="9"/>
  <c r="H33" i="9"/>
  <c r="H32" i="9"/>
  <c r="H31" i="9"/>
  <c r="H30" i="9"/>
  <c r="H28" i="9"/>
  <c r="H21" i="9"/>
  <c r="H20" i="9"/>
  <c r="H19" i="9"/>
  <c r="H18" i="9"/>
  <c r="H17" i="9"/>
  <c r="H15" i="9"/>
  <c r="H10" i="9"/>
  <c r="H9" i="9"/>
  <c r="H5" i="9"/>
  <c r="H3" i="9"/>
  <c r="H4" i="9"/>
  <c r="G34" i="9"/>
  <c r="G33" i="9"/>
  <c r="G32" i="9"/>
  <c r="G31" i="9"/>
  <c r="G30" i="9"/>
  <c r="G28" i="9"/>
  <c r="G21" i="9"/>
  <c r="G20" i="9"/>
  <c r="G19" i="9"/>
  <c r="G18" i="9"/>
  <c r="G17" i="9"/>
  <c r="G15" i="9"/>
  <c r="F34" i="9"/>
  <c r="F33" i="9"/>
  <c r="F32" i="9"/>
  <c r="F31" i="9"/>
  <c r="F30" i="9"/>
  <c r="F21" i="9"/>
  <c r="F20" i="9"/>
  <c r="F19" i="9"/>
  <c r="F18" i="9"/>
  <c r="F17" i="9"/>
  <c r="F15" i="9"/>
  <c r="F28" i="9"/>
  <c r="C28" i="18"/>
  <c r="C29" i="18"/>
  <c r="S13" i="18" l="1"/>
  <c r="R13" i="18"/>
  <c r="Q13" i="18"/>
  <c r="P13" i="18"/>
  <c r="O13" i="18"/>
  <c r="N13" i="18"/>
  <c r="M13" i="18"/>
  <c r="L13" i="18"/>
  <c r="K13" i="18"/>
  <c r="J13" i="18"/>
  <c r="I13" i="18"/>
  <c r="H15" i="18"/>
  <c r="G15" i="18"/>
  <c r="F15" i="18"/>
  <c r="E15" i="18"/>
  <c r="D16" i="18"/>
  <c r="D17" i="18"/>
  <c r="D18" i="18"/>
  <c r="D19" i="18"/>
  <c r="D20" i="18"/>
  <c r="D21" i="18"/>
  <c r="D22" i="18"/>
  <c r="D23" i="18"/>
  <c r="D24" i="18"/>
  <c r="D25" i="18"/>
  <c r="D26" i="18"/>
  <c r="D27" i="18"/>
  <c r="D15" i="18"/>
  <c r="S29" i="18"/>
  <c r="S30" i="18"/>
  <c r="S31" i="18"/>
  <c r="S32" i="18"/>
  <c r="S33" i="18"/>
  <c r="S34" i="18"/>
  <c r="S35" i="18"/>
  <c r="S36" i="18"/>
  <c r="S37" i="18"/>
  <c r="S38" i="18"/>
  <c r="S39" i="18"/>
  <c r="S40" i="18"/>
  <c r="S28" i="18"/>
  <c r="R29" i="18"/>
  <c r="R30" i="18"/>
  <c r="R31" i="18"/>
  <c r="R32" i="18"/>
  <c r="R33" i="18"/>
  <c r="R34" i="18"/>
  <c r="R35" i="18"/>
  <c r="R36" i="18"/>
  <c r="R37" i="18"/>
  <c r="R38" i="18"/>
  <c r="R39" i="18"/>
  <c r="R40" i="18"/>
  <c r="R28" i="18"/>
  <c r="Q29" i="18"/>
  <c r="Q30" i="18"/>
  <c r="Q31" i="18"/>
  <c r="Q32" i="18"/>
  <c r="Q33" i="18"/>
  <c r="Q34" i="18"/>
  <c r="Q35" i="18"/>
  <c r="Q36" i="18"/>
  <c r="Q37" i="18"/>
  <c r="Q38" i="18"/>
  <c r="Q39" i="18"/>
  <c r="Q40" i="18"/>
  <c r="Q28" i="18"/>
  <c r="P29" i="18"/>
  <c r="P30" i="18"/>
  <c r="P31" i="18"/>
  <c r="P32" i="18"/>
  <c r="P33" i="18"/>
  <c r="P34" i="18"/>
  <c r="P35" i="18"/>
  <c r="P36" i="18"/>
  <c r="P37" i="18"/>
  <c r="P38" i="18"/>
  <c r="P39" i="18"/>
  <c r="P40" i="18"/>
  <c r="P28" i="18"/>
  <c r="O29" i="18"/>
  <c r="O30" i="18"/>
  <c r="O31" i="18"/>
  <c r="O32" i="18"/>
  <c r="O33" i="18"/>
  <c r="O34" i="18"/>
  <c r="O35" i="18"/>
  <c r="O36" i="18"/>
  <c r="O37" i="18"/>
  <c r="O38" i="18"/>
  <c r="O39" i="18"/>
  <c r="O40" i="18"/>
  <c r="O28" i="18"/>
  <c r="N29" i="18"/>
  <c r="N30" i="18"/>
  <c r="N31" i="18"/>
  <c r="N32" i="18"/>
  <c r="N33" i="18"/>
  <c r="N34" i="18"/>
  <c r="N35" i="18"/>
  <c r="N36" i="18"/>
  <c r="N37" i="18"/>
  <c r="N38" i="18"/>
  <c r="N39" i="18"/>
  <c r="N40" i="18"/>
  <c r="N28" i="18"/>
  <c r="M29" i="18"/>
  <c r="M30" i="18"/>
  <c r="M31" i="18"/>
  <c r="M32" i="18"/>
  <c r="M33" i="18"/>
  <c r="M34" i="18"/>
  <c r="M35" i="18"/>
  <c r="M36" i="18"/>
  <c r="M37" i="18"/>
  <c r="M38" i="18"/>
  <c r="M39" i="18"/>
  <c r="M40" i="18"/>
  <c r="M28" i="18"/>
  <c r="L29" i="18"/>
  <c r="L30" i="18"/>
  <c r="L31" i="18"/>
  <c r="L32" i="18"/>
  <c r="L33" i="18"/>
  <c r="L34" i="18"/>
  <c r="L35" i="18"/>
  <c r="L36" i="18"/>
  <c r="L37" i="18"/>
  <c r="L38" i="18"/>
  <c r="L39" i="18"/>
  <c r="L40" i="18"/>
  <c r="L28" i="18"/>
  <c r="K29" i="18"/>
  <c r="K30" i="18"/>
  <c r="K31" i="18"/>
  <c r="K32" i="18"/>
  <c r="K33" i="18"/>
  <c r="K34" i="18"/>
  <c r="K35" i="18"/>
  <c r="K36" i="18"/>
  <c r="K37" i="18"/>
  <c r="K38" i="18"/>
  <c r="K39" i="18"/>
  <c r="K40" i="18"/>
  <c r="K28" i="18"/>
  <c r="J29" i="18"/>
  <c r="J30" i="18"/>
  <c r="J31" i="18"/>
  <c r="J32" i="18"/>
  <c r="J33" i="18"/>
  <c r="J34" i="18"/>
  <c r="J35" i="18"/>
  <c r="J36" i="18"/>
  <c r="J37" i="18"/>
  <c r="J38" i="18"/>
  <c r="J39" i="18"/>
  <c r="J40" i="18"/>
  <c r="J28" i="18"/>
  <c r="I29" i="18"/>
  <c r="I30" i="18"/>
  <c r="I31" i="18"/>
  <c r="I32" i="18"/>
  <c r="I33" i="18"/>
  <c r="I34" i="18"/>
  <c r="I35" i="18"/>
  <c r="I36" i="18"/>
  <c r="I37" i="18"/>
  <c r="I38" i="18"/>
  <c r="I39" i="18"/>
  <c r="I40" i="18"/>
  <c r="I28" i="18"/>
  <c r="H29" i="18"/>
  <c r="H30" i="18"/>
  <c r="H31" i="18"/>
  <c r="H32" i="18"/>
  <c r="H33" i="18"/>
  <c r="H34" i="18"/>
  <c r="H35" i="18"/>
  <c r="H36" i="18"/>
  <c r="H37" i="18"/>
  <c r="H38" i="18"/>
  <c r="H39" i="18"/>
  <c r="H40" i="18"/>
  <c r="H28" i="18"/>
  <c r="G29" i="18"/>
  <c r="G30" i="18"/>
  <c r="G31" i="18"/>
  <c r="G32" i="18"/>
  <c r="G33" i="18"/>
  <c r="G34" i="18"/>
  <c r="G35" i="18"/>
  <c r="G36" i="18"/>
  <c r="G37" i="18"/>
  <c r="G38" i="18"/>
  <c r="G39" i="18"/>
  <c r="G40" i="18"/>
  <c r="G28" i="18"/>
  <c r="F29" i="18"/>
  <c r="F30" i="18"/>
  <c r="F31" i="18"/>
  <c r="F32" i="18"/>
  <c r="F33" i="18"/>
  <c r="F34" i="18"/>
  <c r="F35" i="18"/>
  <c r="F36" i="18"/>
  <c r="F37" i="18"/>
  <c r="F38" i="18"/>
  <c r="F39" i="18"/>
  <c r="F40" i="18"/>
  <c r="F28" i="18"/>
  <c r="E29" i="18"/>
  <c r="E30" i="18"/>
  <c r="E31" i="18"/>
  <c r="E32" i="18"/>
  <c r="E33" i="18"/>
  <c r="E34" i="18"/>
  <c r="E35" i="18"/>
  <c r="E36" i="18"/>
  <c r="E37" i="18"/>
  <c r="E38" i="18"/>
  <c r="E39" i="18"/>
  <c r="E40" i="18"/>
  <c r="E28" i="18"/>
  <c r="D28" i="18"/>
  <c r="D29" i="18"/>
  <c r="D30" i="18"/>
  <c r="D31" i="18"/>
  <c r="D32" i="18"/>
  <c r="D33" i="18"/>
  <c r="D34" i="18"/>
  <c r="D35" i="18"/>
  <c r="D36" i="18"/>
  <c r="D37" i="18"/>
  <c r="D38" i="18"/>
  <c r="D39" i="18"/>
  <c r="D40" i="18"/>
  <c r="G3" i="19"/>
  <c r="K3" i="19"/>
  <c r="F16" i="19"/>
  <c r="F15" i="19"/>
  <c r="F14" i="19"/>
  <c r="F13" i="19"/>
  <c r="F12" i="19"/>
  <c r="F11" i="19"/>
  <c r="F10" i="19"/>
  <c r="F9" i="19"/>
  <c r="F8" i="19"/>
  <c r="F7" i="19"/>
  <c r="F6" i="19"/>
  <c r="F5" i="19"/>
  <c r="F4" i="19"/>
  <c r="G4" i="3"/>
  <c r="G5" i="3"/>
  <c r="G6" i="3"/>
  <c r="G7" i="3"/>
  <c r="G8" i="3"/>
  <c r="G9" i="3"/>
  <c r="AB4" i="7" s="1" a="1"/>
  <c r="G10" i="3"/>
  <c r="G11" i="3"/>
  <c r="G12" i="3"/>
  <c r="G13" i="3"/>
  <c r="G14" i="3"/>
  <c r="G15" i="3"/>
  <c r="G3" i="3"/>
  <c r="Z4" i="7" a="1"/>
  <c r="Z4" i="7" s="1"/>
  <c r="E4" i="3"/>
  <c r="E5" i="3"/>
  <c r="E6" i="3"/>
  <c r="E7" i="3"/>
  <c r="E8" i="3"/>
  <c r="E9" i="3"/>
  <c r="X4" i="7" s="1" a="1"/>
  <c r="E10" i="3"/>
  <c r="E11" i="3"/>
  <c r="E12" i="3"/>
  <c r="E13" i="3"/>
  <c r="E14" i="3"/>
  <c r="E15" i="3"/>
  <c r="E3" i="3"/>
  <c r="H5" i="7"/>
  <c r="H6" i="7"/>
  <c r="H7" i="7"/>
  <c r="H8" i="7"/>
  <c r="H9" i="7"/>
  <c r="H10" i="7"/>
  <c r="H11" i="7"/>
  <c r="H12" i="7"/>
  <c r="H13" i="7"/>
  <c r="H14" i="7"/>
  <c r="H15" i="7"/>
  <c r="H16" i="7"/>
  <c r="H4" i="7"/>
  <c r="J4" i="7"/>
  <c r="J5" i="7"/>
  <c r="J6" i="7"/>
  <c r="J7" i="7"/>
  <c r="J8" i="7"/>
  <c r="J9" i="7"/>
  <c r="J10" i="7"/>
  <c r="J11" i="7"/>
  <c r="J12" i="7"/>
  <c r="J13" i="7"/>
  <c r="J14" i="7"/>
  <c r="J15" i="7"/>
  <c r="J16" i="7"/>
  <c r="C4" i="3"/>
  <c r="C6" i="3"/>
  <c r="C7" i="3"/>
  <c r="C8" i="3"/>
  <c r="C9" i="3"/>
  <c r="C10" i="3"/>
  <c r="C11" i="3"/>
  <c r="C12" i="3"/>
  <c r="C13" i="3"/>
  <c r="C14" i="3"/>
  <c r="C15" i="3"/>
  <c r="C3" i="3"/>
  <c r="D4" i="3"/>
  <c r="D6" i="3"/>
  <c r="D7" i="3"/>
  <c r="D8" i="3"/>
  <c r="D9" i="3"/>
  <c r="D10" i="3"/>
  <c r="D11" i="3"/>
  <c r="D12" i="3"/>
  <c r="D13" i="3"/>
  <c r="D14" i="3"/>
  <c r="D15" i="3"/>
  <c r="D3" i="3"/>
  <c r="AB4" i="7" l="1"/>
  <c r="AC4" i="7" s="1"/>
  <c r="AC14" i="7"/>
  <c r="AC11" i="7"/>
  <c r="AC10" i="7"/>
  <c r="AC9" i="7"/>
  <c r="AC16" i="7"/>
  <c r="AC8" i="7"/>
  <c r="AC15" i="7"/>
  <c r="AC7" i="7"/>
  <c r="AC6" i="7"/>
  <c r="AC13" i="7"/>
  <c r="AC5" i="7"/>
  <c r="AC12" i="7"/>
  <c r="X4" i="7"/>
  <c r="C40" i="9"/>
  <c r="C39" i="9"/>
  <c r="C38" i="9"/>
  <c r="C37" i="9"/>
  <c r="C36" i="9"/>
  <c r="C35" i="9"/>
  <c r="C34" i="9"/>
  <c r="C33" i="9"/>
  <c r="C32" i="9"/>
  <c r="C31" i="9"/>
  <c r="C30" i="9"/>
  <c r="C29" i="9"/>
  <c r="C28" i="9"/>
  <c r="C40" i="18"/>
  <c r="C39" i="18"/>
  <c r="C38" i="18"/>
  <c r="C37" i="18"/>
  <c r="C36" i="18"/>
  <c r="C35" i="18"/>
  <c r="C34" i="18"/>
  <c r="C33" i="18"/>
  <c r="C32" i="18"/>
  <c r="C31" i="18"/>
  <c r="C30" i="18"/>
  <c r="F4" i="3" l="1"/>
  <c r="F6" i="3"/>
  <c r="F7" i="3"/>
  <c r="F8" i="3"/>
  <c r="F9" i="3"/>
  <c r="F10" i="3"/>
  <c r="F11" i="3"/>
  <c r="F12" i="3"/>
  <c r="F13" i="3"/>
  <c r="F14" i="3"/>
  <c r="F15" i="3"/>
  <c r="F3" i="3"/>
  <c r="B3" i="24" a="1"/>
  <c r="B3" i="24" s="1"/>
  <c r="B3" i="6" l="1" a="1"/>
  <c r="B3" i="6" s="1"/>
  <c r="B3" i="4" l="1" a="1"/>
  <c r="B3" i="4" s="1"/>
  <c r="A3" i="6" a="1"/>
  <c r="A3" i="6" s="1"/>
  <c r="A3" i="4" a="1"/>
  <c r="A3" i="4" s="1"/>
  <c r="C100" i="24" l="1"/>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A5" i="24" a="1"/>
  <c r="A5" i="24" s="1"/>
  <c r="C4" i="24"/>
  <c r="A4" i="24" a="1"/>
  <c r="A4" i="24" s="1"/>
  <c r="C3" i="24"/>
  <c r="A3" i="24" a="1"/>
  <c r="A3" i="24" s="1"/>
  <c r="J16" i="19"/>
  <c r="J15" i="19"/>
  <c r="J14" i="19"/>
  <c r="J13" i="19"/>
  <c r="J12" i="19"/>
  <c r="J11" i="19"/>
  <c r="J10" i="19"/>
  <c r="J9" i="19"/>
  <c r="J8" i="19"/>
  <c r="J7" i="19"/>
  <c r="J6" i="19"/>
  <c r="J5" i="19"/>
  <c r="J4" i="19"/>
  <c r="I4" i="19" a="1"/>
  <c r="I4" i="19" s="1"/>
  <c r="L16" i="7"/>
  <c r="L15" i="7"/>
  <c r="L14" i="7"/>
  <c r="L13" i="7"/>
  <c r="L12" i="7"/>
  <c r="L11" i="7"/>
  <c r="L10" i="7"/>
  <c r="L9" i="7"/>
  <c r="L8" i="7"/>
  <c r="L7" i="7"/>
  <c r="L6" i="7"/>
  <c r="L5" i="7"/>
  <c r="L4" i="7"/>
  <c r="M4" i="7"/>
  <c r="M5" i="7"/>
  <c r="M6" i="7"/>
  <c r="M7" i="7"/>
  <c r="M8" i="7"/>
  <c r="M9" i="7"/>
  <c r="M10" i="7"/>
  <c r="M11" i="7"/>
  <c r="M12" i="7"/>
  <c r="M13" i="7"/>
  <c r="M14" i="7"/>
  <c r="M15" i="7"/>
  <c r="M16" i="7"/>
  <c r="F4" i="7"/>
  <c r="D4" i="7" s="1"/>
  <c r="F5" i="7"/>
  <c r="D5" i="7" s="1"/>
  <c r="F16" i="7"/>
  <c r="D16" i="7" s="1"/>
  <c r="F15" i="7"/>
  <c r="D15" i="7" s="1"/>
  <c r="F14" i="7"/>
  <c r="D14" i="7" s="1"/>
  <c r="F13" i="7"/>
  <c r="D13" i="7" s="1"/>
  <c r="F12" i="7"/>
  <c r="D12" i="7" s="1"/>
  <c r="F11" i="7"/>
  <c r="D11" i="7" s="1"/>
  <c r="F10" i="7"/>
  <c r="D10" i="7" s="1"/>
  <c r="F9" i="7"/>
  <c r="D9" i="7" s="1"/>
  <c r="F8" i="7"/>
  <c r="D8" i="7" s="1"/>
  <c r="F7" i="7"/>
  <c r="D7" i="7" s="1"/>
  <c r="F6" i="7"/>
  <c r="D6" i="7" s="1"/>
  <c r="S2" i="4" a="1"/>
  <c r="R2" i="4" a="1"/>
  <c r="R2" i="4" s="1"/>
  <c r="Q2" i="4" a="1"/>
  <c r="Q2" i="4" s="1"/>
  <c r="S2" i="4" l="1"/>
  <c r="V9" i="7"/>
  <c r="W9" i="7" s="1"/>
  <c r="T14" i="7"/>
  <c r="T6" i="7"/>
  <c r="V16" i="7"/>
  <c r="W16" i="7" s="1"/>
  <c r="V8" i="7"/>
  <c r="W8" i="7" s="1"/>
  <c r="T13" i="7"/>
  <c r="T5" i="7"/>
  <c r="V15" i="7"/>
  <c r="W15" i="7" s="1"/>
  <c r="V7" i="7"/>
  <c r="W7" i="7" s="1"/>
  <c r="T12" i="7"/>
  <c r="T4" i="7"/>
  <c r="V14" i="7"/>
  <c r="W14" i="7" s="1"/>
  <c r="V6" i="7"/>
  <c r="W6" i="7" s="1"/>
  <c r="T11" i="7"/>
  <c r="V13" i="7"/>
  <c r="W13" i="7" s="1"/>
  <c r="V5" i="7"/>
  <c r="W5" i="7" s="1"/>
  <c r="T10" i="7"/>
  <c r="T7" i="7"/>
  <c r="V12" i="7"/>
  <c r="W12" i="7" s="1"/>
  <c r="V4" i="7"/>
  <c r="T9" i="7"/>
  <c r="T15" i="7"/>
  <c r="V11" i="7"/>
  <c r="W11" i="7" s="1"/>
  <c r="T16" i="7"/>
  <c r="T8" i="7"/>
  <c r="V10" i="7"/>
  <c r="W10" i="7" s="1"/>
  <c r="S40" i="9"/>
  <c r="K40" i="9"/>
  <c r="L39" i="9"/>
  <c r="D39" i="9"/>
  <c r="M38" i="9"/>
  <c r="E38" i="9"/>
  <c r="N37" i="9"/>
  <c r="F37" i="9"/>
  <c r="O36" i="9"/>
  <c r="G36" i="9"/>
  <c r="P35" i="9"/>
  <c r="H35" i="9"/>
  <c r="D31" i="9"/>
  <c r="E30" i="9"/>
  <c r="N29" i="9"/>
  <c r="F29" i="9"/>
  <c r="J40" i="9"/>
  <c r="M29" i="9"/>
  <c r="D29" i="9"/>
  <c r="R40" i="9"/>
  <c r="Q40" i="9"/>
  <c r="I40" i="9"/>
  <c r="R39" i="9"/>
  <c r="J39" i="9"/>
  <c r="S38" i="9"/>
  <c r="K38" i="9"/>
  <c r="L37" i="9"/>
  <c r="D37" i="9"/>
  <c r="M36" i="9"/>
  <c r="E36" i="9"/>
  <c r="N35" i="9"/>
  <c r="F35" i="9"/>
  <c r="E28" i="9"/>
  <c r="P40" i="9"/>
  <c r="H40" i="9"/>
  <c r="Q39" i="9"/>
  <c r="I39" i="9"/>
  <c r="R38" i="9"/>
  <c r="J38" i="9"/>
  <c r="S37" i="9"/>
  <c r="K37" i="9"/>
  <c r="L36" i="9"/>
  <c r="D36" i="9"/>
  <c r="M35" i="9"/>
  <c r="E35" i="9"/>
  <c r="S29" i="9"/>
  <c r="K29" i="9"/>
  <c r="D28" i="9"/>
  <c r="R29" i="9"/>
  <c r="I29" i="9"/>
  <c r="P29" i="9"/>
  <c r="O37" i="9"/>
  <c r="H36" i="9"/>
  <c r="E31" i="9"/>
  <c r="L38" i="9"/>
  <c r="E37" i="9"/>
  <c r="O35" i="9"/>
  <c r="O40" i="9"/>
  <c r="G40" i="9"/>
  <c r="P39" i="9"/>
  <c r="H39" i="9"/>
  <c r="Q38" i="9"/>
  <c r="I38" i="9"/>
  <c r="R37" i="9"/>
  <c r="J37" i="9"/>
  <c r="S36" i="9"/>
  <c r="K36" i="9"/>
  <c r="L35" i="9"/>
  <c r="D35" i="9"/>
  <c r="E34" i="9"/>
  <c r="J29" i="9"/>
  <c r="H29" i="9"/>
  <c r="G37" i="9"/>
  <c r="I35" i="9"/>
  <c r="D32" i="9"/>
  <c r="G29" i="9"/>
  <c r="K39" i="9"/>
  <c r="M37" i="9"/>
  <c r="E29" i="9"/>
  <c r="N40" i="9"/>
  <c r="F40" i="9"/>
  <c r="O39" i="9"/>
  <c r="G39" i="9"/>
  <c r="P38" i="9"/>
  <c r="H38" i="9"/>
  <c r="Q37" i="9"/>
  <c r="I37" i="9"/>
  <c r="R36" i="9"/>
  <c r="J36" i="9"/>
  <c r="S35" i="9"/>
  <c r="K35" i="9"/>
  <c r="D34" i="9"/>
  <c r="E33" i="9"/>
  <c r="Q29" i="9"/>
  <c r="S39" i="9"/>
  <c r="N36" i="9"/>
  <c r="G35" i="9"/>
  <c r="M40" i="9"/>
  <c r="E40" i="9"/>
  <c r="N39" i="9"/>
  <c r="F39" i="9"/>
  <c r="O38" i="9"/>
  <c r="G38" i="9"/>
  <c r="P37" i="9"/>
  <c r="H37" i="9"/>
  <c r="Q36" i="9"/>
  <c r="I36" i="9"/>
  <c r="R35" i="9"/>
  <c r="J35" i="9"/>
  <c r="D33" i="9"/>
  <c r="E32" i="9"/>
  <c r="L29" i="9"/>
  <c r="L40" i="9"/>
  <c r="D40" i="9"/>
  <c r="M39" i="9"/>
  <c r="E39" i="9"/>
  <c r="N38" i="9"/>
  <c r="F38" i="9"/>
  <c r="P36" i="9"/>
  <c r="Q35" i="9"/>
  <c r="O29" i="9"/>
  <c r="D38" i="9"/>
  <c r="F36" i="9"/>
  <c r="D30" i="9"/>
  <c r="G4" i="7"/>
  <c r="E4" i="19" a="1"/>
  <c r="A4" i="19" a="1"/>
  <c r="A4" i="19" s="1"/>
  <c r="C3" i="19"/>
  <c r="C27" i="9"/>
  <c r="C26" i="9"/>
  <c r="C25" i="9"/>
  <c r="C24" i="9"/>
  <c r="C23" i="9"/>
  <c r="C22" i="9"/>
  <c r="C21" i="9"/>
  <c r="C20" i="9"/>
  <c r="C19" i="9"/>
  <c r="C18" i="9"/>
  <c r="C17" i="9"/>
  <c r="C16" i="9"/>
  <c r="C15" i="9"/>
  <c r="C14" i="9"/>
  <c r="C13" i="9"/>
  <c r="C12" i="9"/>
  <c r="C11" i="9"/>
  <c r="C10" i="9"/>
  <c r="C9" i="9"/>
  <c r="C8" i="9"/>
  <c r="C7" i="9"/>
  <c r="C6" i="9"/>
  <c r="C5" i="9"/>
  <c r="C4" i="9"/>
  <c r="C3" i="9"/>
  <c r="C2" i="9"/>
  <c r="E4" i="19" l="1"/>
  <c r="G4" i="19" s="1"/>
  <c r="G5" i="19"/>
  <c r="G15" i="19"/>
  <c r="G13" i="19"/>
  <c r="G7" i="19"/>
  <c r="G12" i="19"/>
  <c r="G10" i="19"/>
  <c r="G16" i="19"/>
  <c r="G14" i="19"/>
  <c r="G8" i="19"/>
  <c r="G6" i="19"/>
  <c r="G9" i="19"/>
  <c r="G11" i="19"/>
  <c r="C15" i="18"/>
  <c r="C3" i="18"/>
  <c r="C11" i="18"/>
  <c r="C23" i="18"/>
  <c r="C5" i="18"/>
  <c r="C24" i="18"/>
  <c r="C6" i="18"/>
  <c r="C17" i="18"/>
  <c r="C7" i="18"/>
  <c r="C12" i="18"/>
  <c r="C8" i="18"/>
  <c r="C19" i="18"/>
  <c r="C27" i="18"/>
  <c r="C9" i="18"/>
  <c r="C10" i="18"/>
  <c r="C21" i="18"/>
  <c r="C2" i="18"/>
  <c r="C22" i="18"/>
  <c r="C4" i="18"/>
  <c r="C16" i="18"/>
  <c r="C20" i="18"/>
  <c r="C14" i="18"/>
  <c r="C26" i="18"/>
  <c r="C18" i="18"/>
  <c r="C13" i="18"/>
  <c r="C25" i="18"/>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3" i="4"/>
  <c r="S11" i="9" l="1"/>
  <c r="M27" i="9"/>
  <c r="L27" i="9"/>
  <c r="D27" i="9"/>
  <c r="L26" i="9"/>
  <c r="D26" i="9"/>
  <c r="L25" i="9"/>
  <c r="D25" i="9"/>
  <c r="L24" i="9"/>
  <c r="D24" i="9"/>
  <c r="L23" i="9"/>
  <c r="D23" i="9"/>
  <c r="L22" i="9"/>
  <c r="D22" i="9"/>
  <c r="D21" i="9"/>
  <c r="D20" i="9"/>
  <c r="D19" i="9"/>
  <c r="D18" i="9"/>
  <c r="D17" i="9"/>
  <c r="L16" i="9"/>
  <c r="D16" i="9"/>
  <c r="D15" i="9"/>
  <c r="K27" i="9"/>
  <c r="S26" i="9"/>
  <c r="K26" i="9"/>
  <c r="S25" i="9"/>
  <c r="K25" i="9"/>
  <c r="S24" i="9"/>
  <c r="K24" i="9"/>
  <c r="S23" i="9"/>
  <c r="K23" i="9"/>
  <c r="S22" i="9"/>
  <c r="K22" i="9"/>
  <c r="K16" i="9"/>
  <c r="S27" i="9"/>
  <c r="R27" i="9"/>
  <c r="J27" i="9"/>
  <c r="R26" i="9"/>
  <c r="J26" i="9"/>
  <c r="R25" i="9"/>
  <c r="J25" i="9"/>
  <c r="R24" i="9"/>
  <c r="J24" i="9"/>
  <c r="R23" i="9"/>
  <c r="J23" i="9"/>
  <c r="R22" i="9"/>
  <c r="J22" i="9"/>
  <c r="R16" i="9"/>
  <c r="J16" i="9"/>
  <c r="I27" i="9"/>
  <c r="Q26" i="9"/>
  <c r="I26" i="9"/>
  <c r="Q25" i="9"/>
  <c r="I25" i="9"/>
  <c r="Q24" i="9"/>
  <c r="I24" i="9"/>
  <c r="Q23" i="9"/>
  <c r="I23" i="9"/>
  <c r="Q22" i="9"/>
  <c r="I22" i="9"/>
  <c r="I16" i="9"/>
  <c r="E16" i="9"/>
  <c r="S16" i="9"/>
  <c r="Q27" i="9"/>
  <c r="Q16" i="9"/>
  <c r="E15" i="9"/>
  <c r="P27" i="9"/>
  <c r="H27" i="9"/>
  <c r="P26" i="9"/>
  <c r="H26" i="9"/>
  <c r="P25" i="9"/>
  <c r="H25" i="9"/>
  <c r="P24" i="9"/>
  <c r="H24" i="9"/>
  <c r="P23" i="9"/>
  <c r="H23" i="9"/>
  <c r="H22" i="9"/>
  <c r="P16" i="9"/>
  <c r="H16" i="9"/>
  <c r="O16" i="9"/>
  <c r="E17" i="9"/>
  <c r="O27" i="9"/>
  <c r="G27" i="9"/>
  <c r="O26" i="9"/>
  <c r="G26" i="9"/>
  <c r="O25" i="9"/>
  <c r="G25" i="9"/>
  <c r="O24" i="9"/>
  <c r="G24" i="9"/>
  <c r="O23" i="9"/>
  <c r="G23" i="9"/>
  <c r="O22" i="9"/>
  <c r="G22" i="9"/>
  <c r="G16" i="9"/>
  <c r="N27" i="9"/>
  <c r="F27" i="9"/>
  <c r="N26" i="9"/>
  <c r="F26" i="9"/>
  <c r="N25" i="9"/>
  <c r="F25" i="9"/>
  <c r="N24" i="9"/>
  <c r="F24" i="9"/>
  <c r="N23" i="9"/>
  <c r="F23" i="9"/>
  <c r="N22" i="9"/>
  <c r="F22" i="9"/>
  <c r="N16" i="9"/>
  <c r="F16" i="9"/>
  <c r="E27" i="9"/>
  <c r="M26" i="9"/>
  <c r="E26" i="9"/>
  <c r="M25" i="9"/>
  <c r="E25" i="9"/>
  <c r="M24" i="9"/>
  <c r="E24" i="9"/>
  <c r="M23" i="9"/>
  <c r="E23" i="9"/>
  <c r="M22" i="9"/>
  <c r="E22" i="9"/>
  <c r="E21" i="9"/>
  <c r="E20" i="9"/>
  <c r="E19" i="9"/>
  <c r="E18" i="9"/>
  <c r="M16" i="9"/>
  <c r="Q13" i="9"/>
  <c r="R8" i="9"/>
  <c r="S3" i="9"/>
  <c r="I14" i="9"/>
  <c r="S4" i="9"/>
  <c r="S13" i="9"/>
  <c r="R3" i="9"/>
  <c r="R11" i="9"/>
  <c r="S6" i="9"/>
  <c r="S14" i="9"/>
  <c r="Q14" i="9"/>
  <c r="S5" i="9"/>
  <c r="Q5" i="9"/>
  <c r="R4" i="9"/>
  <c r="R12" i="9"/>
  <c r="S7" i="9"/>
  <c r="R2" i="9"/>
  <c r="Q6" i="9"/>
  <c r="R5" i="9"/>
  <c r="R13" i="9"/>
  <c r="S8" i="9"/>
  <c r="R9" i="9"/>
  <c r="R10" i="9"/>
  <c r="Q8" i="9"/>
  <c r="R6" i="9"/>
  <c r="R14" i="9"/>
  <c r="S9" i="9"/>
  <c r="S12" i="9"/>
  <c r="Q9" i="9"/>
  <c r="R7" i="9"/>
  <c r="S2" i="9"/>
  <c r="S10" i="9"/>
  <c r="Q7" i="9"/>
  <c r="Q2" i="9"/>
  <c r="Q10" i="9"/>
  <c r="Q3" i="9"/>
  <c r="Q11" i="9"/>
  <c r="Q4" i="9"/>
  <c r="Q12" i="9"/>
  <c r="O12" i="9"/>
  <c r="O9" i="9"/>
  <c r="P7" i="9"/>
  <c r="P9" i="9"/>
  <c r="N4" i="9"/>
  <c r="P2" i="9"/>
  <c r="P10" i="9"/>
  <c r="O14" i="9"/>
  <c r="N8" i="9"/>
  <c r="P3" i="9"/>
  <c r="P11" i="9"/>
  <c r="M5" i="9"/>
  <c r="O4" i="9"/>
  <c r="P4" i="9"/>
  <c r="P12" i="9"/>
  <c r="P8" i="9"/>
  <c r="O6" i="9"/>
  <c r="P5" i="9"/>
  <c r="P13" i="9"/>
  <c r="O8" i="9"/>
  <c r="P6" i="9"/>
  <c r="P14" i="9"/>
  <c r="M13" i="9"/>
  <c r="O7" i="9"/>
  <c r="O2" i="9"/>
  <c r="O10" i="9"/>
  <c r="O3" i="9"/>
  <c r="O11" i="9"/>
  <c r="L5" i="9"/>
  <c r="O5" i="9"/>
  <c r="O13" i="9"/>
  <c r="M8" i="9"/>
  <c r="N6" i="9"/>
  <c r="M9" i="9"/>
  <c r="N7" i="9"/>
  <c r="N9" i="9"/>
  <c r="L13" i="9"/>
  <c r="N2" i="9"/>
  <c r="N10" i="9"/>
  <c r="L6" i="9"/>
  <c r="M14" i="9"/>
  <c r="L14" i="9"/>
  <c r="N3" i="9"/>
  <c r="N11" i="9"/>
  <c r="N12" i="9"/>
  <c r="M6" i="9"/>
  <c r="N5" i="9"/>
  <c r="N13" i="9"/>
  <c r="N14" i="9"/>
  <c r="L8" i="9"/>
  <c r="M7" i="9"/>
  <c r="M2" i="9"/>
  <c r="M10" i="9"/>
  <c r="M3" i="9"/>
  <c r="M11" i="9"/>
  <c r="M4" i="9"/>
  <c r="M12" i="9"/>
  <c r="L7" i="9"/>
  <c r="L9" i="9"/>
  <c r="L2" i="9"/>
  <c r="L10" i="9"/>
  <c r="L3" i="9"/>
  <c r="L11" i="9"/>
  <c r="L4" i="9"/>
  <c r="L12" i="9"/>
  <c r="G9" i="9"/>
  <c r="K3" i="9"/>
  <c r="K11" i="9"/>
  <c r="K13" i="9"/>
  <c r="I6" i="9"/>
  <c r="K6" i="9"/>
  <c r="K14" i="9"/>
  <c r="K4" i="9"/>
  <c r="K5" i="9"/>
  <c r="I8" i="9"/>
  <c r="K7" i="9"/>
  <c r="G13" i="9"/>
  <c r="E8" i="9"/>
  <c r="J8" i="9"/>
  <c r="K8" i="9"/>
  <c r="J9" i="9"/>
  <c r="K9" i="9"/>
  <c r="K12" i="9"/>
  <c r="K2" i="9"/>
  <c r="K10" i="9"/>
  <c r="G8" i="9"/>
  <c r="I5" i="9"/>
  <c r="J7" i="9"/>
  <c r="G14" i="9"/>
  <c r="J2" i="9"/>
  <c r="J10" i="9"/>
  <c r="J3" i="9"/>
  <c r="J11" i="9"/>
  <c r="J4" i="9"/>
  <c r="J12" i="9"/>
  <c r="G5" i="9"/>
  <c r="H11" i="9"/>
  <c r="J5" i="9"/>
  <c r="J13" i="9"/>
  <c r="G6" i="9"/>
  <c r="H13" i="9"/>
  <c r="J6" i="9"/>
  <c r="J14" i="9"/>
  <c r="G7" i="9"/>
  <c r="H2" i="9"/>
  <c r="H12" i="9"/>
  <c r="I7" i="9"/>
  <c r="I9" i="9"/>
  <c r="G2" i="9"/>
  <c r="G10" i="9"/>
  <c r="H6" i="9"/>
  <c r="I2" i="9"/>
  <c r="I10" i="9"/>
  <c r="H14" i="9"/>
  <c r="G3" i="9"/>
  <c r="G11" i="9"/>
  <c r="H7" i="9"/>
  <c r="I3" i="9"/>
  <c r="I11" i="9"/>
  <c r="G4" i="9"/>
  <c r="G12" i="9"/>
  <c r="H8" i="9"/>
  <c r="I4" i="9"/>
  <c r="I12" i="9"/>
  <c r="I13" i="9"/>
  <c r="F7" i="9"/>
  <c r="F9" i="9"/>
  <c r="F2" i="9"/>
  <c r="F10" i="9"/>
  <c r="F3" i="9"/>
  <c r="F11" i="9"/>
  <c r="F4" i="9"/>
  <c r="F12" i="9"/>
  <c r="F8" i="9"/>
  <c r="F5" i="9"/>
  <c r="F13" i="9"/>
  <c r="F6" i="9"/>
  <c r="F14" i="9"/>
  <c r="D6" i="9"/>
  <c r="E14" i="9"/>
  <c r="D7" i="9"/>
  <c r="E7" i="9"/>
  <c r="E9" i="9"/>
  <c r="D5" i="9"/>
  <c r="D12" i="9"/>
  <c r="E2" i="9"/>
  <c r="E10" i="9"/>
  <c r="D4" i="9"/>
  <c r="D11" i="9"/>
  <c r="E3" i="9"/>
  <c r="E11" i="9"/>
  <c r="D10" i="9"/>
  <c r="D13" i="9"/>
  <c r="E4" i="9"/>
  <c r="E12" i="9"/>
  <c r="D3" i="9"/>
  <c r="D9" i="9"/>
  <c r="D14" i="9"/>
  <c r="E5" i="9"/>
  <c r="E13" i="9"/>
  <c r="D2" i="9"/>
  <c r="D8" i="9"/>
  <c r="E6" i="9"/>
  <c r="G16" i="7"/>
  <c r="G15" i="7"/>
  <c r="G14" i="7"/>
  <c r="G13" i="7"/>
  <c r="G12" i="7"/>
  <c r="G11" i="7"/>
  <c r="G10" i="7"/>
  <c r="G9" i="7"/>
  <c r="G8" i="7"/>
  <c r="G7" i="7"/>
  <c r="G6" i="7"/>
  <c r="G5" i="7"/>
  <c r="B5" i="3"/>
  <c r="C5" i="3" l="1"/>
  <c r="D5" i="3"/>
  <c r="F5" i="3"/>
  <c r="B4" i="7" a="1"/>
  <c r="P8" i="18"/>
  <c r="E6" i="18"/>
  <c r="E2" i="18"/>
  <c r="S2" i="18"/>
  <c r="G2" i="18"/>
  <c r="E4" i="18"/>
  <c r="N2" i="18"/>
  <c r="P2" i="18"/>
  <c r="L2" i="18"/>
  <c r="P4" i="18"/>
  <c r="K2" i="18"/>
  <c r="M2" i="18"/>
  <c r="F13" i="18"/>
  <c r="O2" i="18"/>
  <c r="D2" i="18"/>
  <c r="F2" i="18"/>
  <c r="H2" i="18"/>
  <c r="Q2" i="18"/>
  <c r="I2" i="18"/>
  <c r="J2" i="18"/>
  <c r="R6" i="18"/>
  <c r="R2" i="18"/>
  <c r="H5" i="18"/>
  <c r="H10" i="18"/>
  <c r="H4" i="18"/>
  <c r="Q12" i="18"/>
  <c r="K9" i="18"/>
  <c r="K5" i="18"/>
  <c r="L7" i="18"/>
  <c r="L8" i="18"/>
  <c r="M9" i="18"/>
  <c r="D3" i="18"/>
  <c r="D4" i="18"/>
  <c r="D8" i="18"/>
  <c r="E12" i="18"/>
  <c r="E10" i="18"/>
  <c r="D6" i="18"/>
  <c r="F4" i="18"/>
  <c r="H7" i="18"/>
  <c r="P12" i="18"/>
  <c r="Q4" i="18"/>
  <c r="E14" i="18"/>
  <c r="H13" i="18"/>
  <c r="H9" i="18"/>
  <c r="N5" i="18"/>
  <c r="N10" i="18"/>
  <c r="P10" i="18"/>
  <c r="F12" i="18"/>
  <c r="K8" i="18"/>
  <c r="L4" i="18"/>
  <c r="M4" i="18"/>
  <c r="O7" i="18"/>
  <c r="J8" i="18"/>
  <c r="K6" i="18"/>
  <c r="L11" i="18"/>
  <c r="M11" i="18"/>
  <c r="R7" i="18"/>
  <c r="R9" i="18"/>
  <c r="R4" i="18"/>
  <c r="I12" i="18"/>
  <c r="L3" i="18"/>
  <c r="M3" i="18"/>
  <c r="M6" i="18"/>
  <c r="I3" i="18"/>
  <c r="J6" i="18"/>
  <c r="J4" i="18"/>
  <c r="J7" i="18"/>
  <c r="L6" i="18"/>
  <c r="M8" i="18"/>
  <c r="R10" i="18"/>
  <c r="R12" i="18"/>
  <c r="R3" i="18"/>
  <c r="I5" i="18"/>
  <c r="I10" i="18"/>
  <c r="J10" i="18"/>
  <c r="K12" i="18"/>
  <c r="K3" i="18"/>
  <c r="L9" i="18"/>
  <c r="M7" i="18"/>
  <c r="F8" i="18"/>
  <c r="F7" i="18"/>
  <c r="I11" i="18"/>
  <c r="H6" i="18"/>
  <c r="J12" i="18"/>
  <c r="J9" i="18"/>
  <c r="K4" i="18"/>
  <c r="L12" i="18"/>
  <c r="M12" i="18"/>
  <c r="N6" i="18"/>
  <c r="Q8" i="18"/>
  <c r="R11" i="18"/>
  <c r="R8" i="18"/>
  <c r="I4" i="18"/>
  <c r="I9" i="18"/>
  <c r="J11" i="18"/>
  <c r="I6" i="18"/>
  <c r="Q11" i="18"/>
  <c r="Q9" i="18"/>
  <c r="Q5" i="18"/>
  <c r="F11" i="18"/>
  <c r="K10" i="18"/>
  <c r="L10" i="18"/>
  <c r="M10" i="18"/>
  <c r="G10" i="18"/>
  <c r="G6" i="18"/>
  <c r="G8" i="18"/>
  <c r="O5" i="18"/>
  <c r="S8" i="18"/>
  <c r="S4" i="18"/>
  <c r="G11" i="18"/>
  <c r="F14" i="18"/>
  <c r="F3" i="18"/>
  <c r="H8" i="18"/>
  <c r="G3" i="18"/>
  <c r="I7" i="18"/>
  <c r="J3" i="18"/>
  <c r="G13" i="18"/>
  <c r="N12" i="18"/>
  <c r="L5" i="18"/>
  <c r="P6" i="18"/>
  <c r="O4" i="18"/>
  <c r="N4" i="18"/>
  <c r="Q3" i="18"/>
  <c r="S12" i="18"/>
  <c r="S5" i="18"/>
  <c r="E13" i="18"/>
  <c r="F6" i="18"/>
  <c r="F10" i="18"/>
  <c r="G12" i="18"/>
  <c r="H14" i="18"/>
  <c r="H12" i="18"/>
  <c r="J5" i="18"/>
  <c r="H3" i="18"/>
  <c r="K7" i="18"/>
  <c r="K11" i="18"/>
  <c r="N11" i="18"/>
  <c r="N9" i="18"/>
  <c r="O11" i="18"/>
  <c r="O8" i="18"/>
  <c r="M5" i="18"/>
  <c r="P9" i="18"/>
  <c r="Q10" i="18"/>
  <c r="S9" i="18"/>
  <c r="R5" i="18"/>
  <c r="G4" i="18"/>
  <c r="H11" i="18"/>
  <c r="I8" i="18"/>
  <c r="N3" i="18"/>
  <c r="N7" i="18"/>
  <c r="O3" i="18"/>
  <c r="P11" i="18"/>
  <c r="P7" i="18"/>
  <c r="Q6" i="18"/>
  <c r="F5" i="18"/>
  <c r="F9" i="18"/>
  <c r="G7" i="18"/>
  <c r="G5" i="18"/>
  <c r="G9" i="18"/>
  <c r="O10" i="18"/>
  <c r="P5" i="18"/>
  <c r="P3" i="18"/>
  <c r="O9" i="18"/>
  <c r="Q7" i="18"/>
  <c r="S6" i="18"/>
  <c r="S3" i="18"/>
  <c r="G14" i="18"/>
  <c r="O6" i="18"/>
  <c r="N8" i="18"/>
  <c r="O12" i="18"/>
  <c r="S10" i="18"/>
  <c r="S7" i="18"/>
  <c r="S11" i="18"/>
  <c r="E5" i="18"/>
  <c r="D9" i="18"/>
  <c r="E8" i="18"/>
  <c r="D5" i="18"/>
  <c r="E11" i="18"/>
  <c r="D10" i="18"/>
  <c r="E9" i="18"/>
  <c r="D14" i="18"/>
  <c r="E3" i="18"/>
  <c r="E7" i="18"/>
  <c r="D11" i="18"/>
  <c r="D7" i="18"/>
  <c r="D13" i="18"/>
  <c r="D12" i="18"/>
  <c r="C4" i="19" l="1"/>
  <c r="AA9" i="7"/>
  <c r="I6" i="7"/>
  <c r="AA13" i="7"/>
  <c r="AA5" i="7"/>
  <c r="AA12" i="7"/>
  <c r="I14" i="7"/>
  <c r="I13" i="7"/>
  <c r="AA6" i="7"/>
  <c r="I8" i="7"/>
  <c r="Y15" i="7"/>
  <c r="I5" i="7"/>
  <c r="I12" i="7"/>
  <c r="AA16" i="7"/>
  <c r="Y5" i="7"/>
  <c r="Y7" i="7"/>
  <c r="Y9" i="7"/>
  <c r="I10" i="7"/>
  <c r="I11" i="7"/>
  <c r="AA8" i="7"/>
  <c r="Y13" i="7"/>
  <c r="Y14" i="7"/>
  <c r="I15" i="7"/>
  <c r="AA11" i="7"/>
  <c r="Y11" i="7"/>
  <c r="Y6" i="7"/>
  <c r="I7" i="7"/>
  <c r="AA10" i="7"/>
  <c r="Y10" i="7"/>
  <c r="Y12" i="7"/>
  <c r="AA15" i="7"/>
  <c r="AA7" i="7"/>
  <c r="I9" i="7"/>
  <c r="Y16" i="7"/>
  <c r="AA14" i="7"/>
  <c r="I16" i="7"/>
  <c r="Y8" i="7"/>
  <c r="B4" i="7"/>
  <c r="C4" i="7" s="1"/>
  <c r="K15" i="7"/>
  <c r="K16" i="7"/>
  <c r="K13" i="7"/>
  <c r="K14" i="7"/>
  <c r="K12" i="7"/>
  <c r="K5" i="7"/>
  <c r="K11" i="7"/>
  <c r="K10" i="7"/>
  <c r="K9" i="7"/>
  <c r="K6" i="7"/>
  <c r="K8" i="7"/>
  <c r="K7" i="7"/>
  <c r="K4" i="19"/>
  <c r="K16" i="19"/>
  <c r="K15" i="19" s="1"/>
  <c r="K14" i="19" s="1"/>
  <c r="K13" i="19" s="1"/>
  <c r="K12" i="19" s="1"/>
  <c r="K11" i="19" s="1"/>
  <c r="K10" i="19" s="1"/>
  <c r="K9" i="19" s="1"/>
  <c r="K8" i="19" s="1"/>
  <c r="K7" i="19" s="1"/>
  <c r="K6" i="19" s="1"/>
  <c r="K5" i="19" s="1"/>
  <c r="C16" i="19" s="1"/>
  <c r="C15" i="19" s="1"/>
  <c r="C14" i="19" s="1"/>
  <c r="C13" i="19" s="1"/>
  <c r="C12" i="19" s="1"/>
  <c r="C11" i="19" s="1"/>
  <c r="C10" i="19" s="1"/>
  <c r="C9" i="19" s="1"/>
  <c r="C8" i="19" s="1"/>
  <c r="C7" i="19" s="1"/>
  <c r="C6" i="19" s="1"/>
  <c r="C5" i="19" s="1"/>
  <c r="E4" i="7" l="1"/>
  <c r="K4" i="7"/>
  <c r="AA4" i="7"/>
  <c r="I4" i="7"/>
  <c r="Y4" i="7"/>
  <c r="P10" i="7"/>
  <c r="P16" i="7"/>
  <c r="P14" i="7"/>
  <c r="P15" i="7"/>
  <c r="P6" i="7"/>
  <c r="P8" i="7"/>
  <c r="P4" i="7"/>
  <c r="P7" i="7"/>
  <c r="P13" i="7"/>
  <c r="P9" i="7"/>
  <c r="P12" i="7"/>
  <c r="P5" i="7"/>
  <c r="P11" i="7"/>
  <c r="N8" i="7"/>
  <c r="N11" i="7"/>
  <c r="N10" i="7"/>
  <c r="N4" i="7"/>
  <c r="N6" i="7"/>
  <c r="N5" i="7"/>
  <c r="N7" i="7"/>
  <c r="N16" i="7"/>
  <c r="N9" i="7"/>
  <c r="N13" i="7"/>
  <c r="N12" i="7"/>
  <c r="N15" i="7"/>
  <c r="N14" i="7"/>
  <c r="R4" i="7"/>
  <c r="R10" i="7"/>
  <c r="S10" i="7" s="1"/>
  <c r="R14" i="7"/>
  <c r="S14" i="7" s="1"/>
  <c r="R9" i="7"/>
  <c r="S9" i="7" s="1"/>
  <c r="R7" i="7"/>
  <c r="S7" i="7" s="1"/>
  <c r="R12" i="7"/>
  <c r="S12" i="7" s="1"/>
  <c r="R16" i="7"/>
  <c r="S16" i="7" s="1"/>
  <c r="R6" i="7"/>
  <c r="S6" i="7" s="1"/>
  <c r="R15" i="7"/>
  <c r="S15" i="7" s="1"/>
  <c r="R11" i="7"/>
  <c r="S11" i="7" s="1"/>
  <c r="R8" i="7"/>
  <c r="S8" i="7" s="1"/>
  <c r="R13" i="7"/>
  <c r="S13" i="7" s="1"/>
  <c r="R5" i="7"/>
  <c r="S5" i="7" s="1"/>
  <c r="C7" i="7"/>
  <c r="E7" i="7"/>
  <c r="E11" i="7"/>
  <c r="C11" i="7"/>
  <c r="C15" i="7"/>
  <c r="E15" i="7"/>
  <c r="C10" i="7"/>
  <c r="E10" i="7"/>
  <c r="E8" i="7"/>
  <c r="C8" i="7"/>
  <c r="E12" i="7"/>
  <c r="C12" i="7"/>
  <c r="E16" i="7"/>
  <c r="C16" i="7"/>
  <c r="E6" i="7"/>
  <c r="C6" i="7"/>
  <c r="C14" i="7"/>
  <c r="E14" i="7"/>
  <c r="C5" i="7"/>
  <c r="E5" i="7"/>
  <c r="E9" i="7"/>
  <c r="C9" i="7"/>
  <c r="C13" i="7"/>
  <c r="E13" i="7"/>
  <c r="B4" i="19" l="1" a="1"/>
  <c r="B4" i="19" s="1"/>
  <c r="O13" i="7"/>
  <c r="AT13" i="7"/>
  <c r="Q12" i="7"/>
  <c r="AV12" i="7"/>
  <c r="O12" i="7"/>
  <c r="AT12" i="7"/>
  <c r="O7" i="7"/>
  <c r="AT7" i="7"/>
  <c r="O10" i="7"/>
  <c r="AT10" i="7"/>
  <c r="AV5" i="7"/>
  <c r="Q5" i="7"/>
  <c r="AV7" i="7"/>
  <c r="Q7" i="7"/>
  <c r="AV15" i="7"/>
  <c r="Q15" i="7"/>
  <c r="O5" i="7"/>
  <c r="AT5" i="7"/>
  <c r="O14" i="7"/>
  <c r="AT14" i="7"/>
  <c r="O9" i="7"/>
  <c r="AT9" i="7"/>
  <c r="O6" i="7"/>
  <c r="AT6" i="7"/>
  <c r="O8" i="7"/>
  <c r="AT8" i="7"/>
  <c r="Q9" i="7"/>
  <c r="AV9" i="7"/>
  <c r="AV8" i="7"/>
  <c r="Q8" i="7"/>
  <c r="Q16" i="7"/>
  <c r="AV16" i="7"/>
  <c r="O11" i="7"/>
  <c r="AT11" i="7"/>
  <c r="Q14" i="7"/>
  <c r="AV14" i="7"/>
  <c r="O15" i="7"/>
  <c r="AT15" i="7"/>
  <c r="O16" i="7"/>
  <c r="AT16" i="7"/>
  <c r="AV11" i="7"/>
  <c r="Q11" i="7"/>
  <c r="AV13" i="7"/>
  <c r="Q13" i="7"/>
  <c r="AV6" i="7"/>
  <c r="Q6" i="7"/>
  <c r="Q10" i="7"/>
  <c r="AV10" i="7"/>
  <c r="AZ6" i="7"/>
  <c r="BA6" i="7" s="1"/>
  <c r="U6" i="7"/>
  <c r="AZ8" i="7"/>
  <c r="BA8" i="7" s="1"/>
  <c r="U8" i="7"/>
  <c r="U13" i="7"/>
  <c r="AZ13" i="7"/>
  <c r="BA13" i="7" s="1"/>
  <c r="U7" i="7"/>
  <c r="AZ7" i="7"/>
  <c r="BA7" i="7" s="1"/>
  <c r="U16" i="7"/>
  <c r="AZ16" i="7"/>
  <c r="BA16" i="7" s="1"/>
  <c r="AZ9" i="7"/>
  <c r="BA9" i="7" s="1"/>
  <c r="U9" i="7"/>
  <c r="AX4" i="7" a="1"/>
  <c r="U15" i="7"/>
  <c r="AZ15" i="7"/>
  <c r="BA15" i="7" s="1"/>
  <c r="U10" i="7"/>
  <c r="AZ10" i="7"/>
  <c r="BA10" i="7" s="1"/>
  <c r="AZ5" i="7"/>
  <c r="BA5" i="7" s="1"/>
  <c r="U5" i="7"/>
  <c r="AZ14" i="7"/>
  <c r="BA14" i="7" s="1"/>
  <c r="U14" i="7"/>
  <c r="AZ12" i="7"/>
  <c r="BA12" i="7" s="1"/>
  <c r="U12" i="7"/>
  <c r="U11" i="7"/>
  <c r="AZ11" i="7"/>
  <c r="BA11" i="7" s="1"/>
  <c r="AW4" i="7" l="1" a="1"/>
  <c r="AW4" i="7" s="1"/>
  <c r="AU4" i="7" a="1"/>
  <c r="AU4" i="7" s="1"/>
  <c r="AX4" i="7"/>
  <c r="AY4" i="7" l="1" a="1"/>
  <c r="AY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tc={B785CBF1-BED2-7C4F-A290-EF7B77E91A8E}</author>
  </authors>
  <commentList>
    <comment ref="C28" authorId="0" shapeId="0" xr:uid="{B785CBF1-BED2-7C4F-A290-EF7B77E91A8E}">
      <text>
        <t>[Threaded comment]
Your version of Excel allows you to read this threaded comment; however, any edits to it will get removed if the file is opened in a newer version of Excel. Learn more: https://go.microsoft.com/fwlink/?linkid=870924
Comment:
    These cells C28-C40 are referenced tab 5. Job Placement instead of Counts by Cluster. Is there a reason for this?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<sst xmlns="http://schemas.openxmlformats.org/spreadsheetml/2006/main" count="397" uniqueCount="113">
  <si>
    <t>All Students</t>
  </si>
  <si>
    <t>Male</t>
  </si>
  <si>
    <t>Female</t>
  </si>
  <si>
    <t>Black</t>
  </si>
  <si>
    <t>Asian/Pacific Islander</t>
  </si>
  <si>
    <t>Hispanic</t>
  </si>
  <si>
    <t>Yes</t>
  </si>
  <si>
    <t>No</t>
  </si>
  <si>
    <t>Total Student Enrollment</t>
  </si>
  <si>
    <t>Students with Disabilities</t>
  </si>
  <si>
    <t>Economically Disadvantaged</t>
  </si>
  <si>
    <t>Multiracial</t>
  </si>
  <si>
    <t>Career Clusters</t>
  </si>
  <si>
    <t>Agriculture, Food, and Natural Resources</t>
  </si>
  <si>
    <t>Architecture and Construction</t>
  </si>
  <si>
    <t>Arts, Audio/Video Technology &amp; Communications</t>
  </si>
  <si>
    <t>Business, Management &amp; Administration</t>
  </si>
  <si>
    <t>Education &amp; Training</t>
  </si>
  <si>
    <t>Finance</t>
  </si>
  <si>
    <t>Government &amp; Public Administration</t>
  </si>
  <si>
    <t>Health Science</t>
  </si>
  <si>
    <t>Hospitality &amp; Tourism</t>
  </si>
  <si>
    <t>Human Services</t>
  </si>
  <si>
    <t>Information Technology</t>
  </si>
  <si>
    <t>Law &amp; Public Safety</t>
  </si>
  <si>
    <t>Marketing, Sales, &amp; Service</t>
  </si>
  <si>
    <t>STEM</t>
  </si>
  <si>
    <t>Transportation, Distribution &amp; Logistics</t>
  </si>
  <si>
    <t>Career Cluster/Career Field (drop down menu)</t>
  </si>
  <si>
    <t>Asian or Pacific Islander</t>
  </si>
  <si>
    <t>Migrant</t>
  </si>
  <si>
    <t>American Indian/Alaska Native</t>
  </si>
  <si>
    <t>Black Non-Hispanic</t>
  </si>
  <si>
    <t>White Non-Hispanic</t>
  </si>
  <si>
    <t>English Language Learner</t>
  </si>
  <si>
    <t>American Indian or Alaska Native</t>
  </si>
  <si>
    <t>Cybersecurity</t>
  </si>
  <si>
    <t xml:space="preserve">The results below were populated using the data you entered in sheets 1-5. </t>
  </si>
  <si>
    <t>Advanced Manufacturing</t>
  </si>
  <si>
    <t>MSSC</t>
  </si>
  <si>
    <t>AFNR</t>
  </si>
  <si>
    <t>Career Cluster</t>
  </si>
  <si>
    <t>Enrollment</t>
  </si>
  <si>
    <t>Completion</t>
  </si>
  <si>
    <t>English Language Learners</t>
  </si>
  <si>
    <t>All Pathways</t>
  </si>
  <si>
    <t>Manufacturing</t>
  </si>
  <si>
    <t>Of students who enroll in pathways, what percent of students in this subgroup complete?</t>
  </si>
  <si>
    <t>Early Childhood Education</t>
  </si>
  <si>
    <t>All Pathway Students</t>
  </si>
  <si>
    <t>What is the demographic breakdown of students enrolled in pathways that lead to IRCs?</t>
  </si>
  <si>
    <t>What is the demographic breakdown of students enrolled in pathways that have early postsecondary opportunities?</t>
  </si>
  <si>
    <t>What is the demographic breakdown of students enrolled in pathways in priority sectors?</t>
  </si>
  <si>
    <t>Count</t>
  </si>
  <si>
    <t>Percent</t>
  </si>
  <si>
    <t>What is the demographic breakdown of students who are enrolled in career pathways?</t>
  </si>
  <si>
    <t>No EPSO</t>
  </si>
  <si>
    <t>No IRC</t>
  </si>
  <si>
    <t>No Priority</t>
  </si>
  <si>
    <t>No WBL</t>
  </si>
  <si>
    <t>Total Institution Enrollment</t>
  </si>
  <si>
    <t>Program Location (drop down menu)</t>
  </si>
  <si>
    <t>Program Name</t>
  </si>
  <si>
    <t xml:space="preserve">Program Name </t>
  </si>
  <si>
    <t>Culminating Credential</t>
  </si>
  <si>
    <t>Total students completing the program</t>
  </si>
  <si>
    <t>Yes - required</t>
  </si>
  <si>
    <t>Yes - optional</t>
  </si>
  <si>
    <t>Does this Program include opportunities for students to participate in internships, co-ops, clinical hours, or apprenticeships? (drop down)</t>
  </si>
  <si>
    <t>Total students placed in the workforce or additional education within 6 months of completion</t>
  </si>
  <si>
    <t xml:space="preserve">In the cells below, please list the count of students (total and by subgroup) completing each program listed.  Please use data from the most recent academic year for which data are available. Please see the example below in italics. </t>
  </si>
  <si>
    <t xml:space="preserve">In the cells below, please list the total student enrollment and enrollment by subgroup for each program listed. Please use data from the most recent academic year for which data are available. Please see the example below in italics. </t>
  </si>
  <si>
    <t xml:space="preserve">Insert student counts for the number of students completing each program and transitioning into further education or the workforce, for the most recent year in which data is available. Please see the example below in italics. </t>
  </si>
  <si>
    <t>Placement</t>
  </si>
  <si>
    <t>Is this on your state or region's priority sector list?  (drop down menu)</t>
  </si>
  <si>
    <t xml:space="preserve">If students in this program typically earn a state approved industry-recognized credential, please list the credential(s) below. </t>
  </si>
  <si>
    <t>Students placing into remedial/developmental courses</t>
  </si>
  <si>
    <t>Part-Time Students</t>
  </si>
  <si>
    <t>Pell Grant Eligible</t>
  </si>
  <si>
    <t>In the cells below, please enter student counts for each category for all stuents enrolled in your institution in the most recent academic year for which data are available. Gateway courses are defined as the first credit bearing course a student takes. Passing a course requires a grade of C or above.</t>
  </si>
  <si>
    <t>Students passing gateway math courses with a C or better</t>
  </si>
  <si>
    <t xml:space="preserve">Can high school students particpate in dual enrollment courses within this program? (drop down menu) </t>
  </si>
  <si>
    <t>Does this program have an articulation agreement with the K-12/2 year/4-year partners in this initiative in place? (drop down menu)</t>
  </si>
  <si>
    <t>Full time students who completed 30 credits in their first year</t>
  </si>
  <si>
    <t>Full-Time Students</t>
  </si>
  <si>
    <t>Pell Eligible</t>
  </si>
  <si>
    <t>What is the culminating credential for this program? If a program has multiple culminating credentials (e.g. a short term certificate and an Associate's degree), please list each credential on separate lines. (drop down menu)</t>
  </si>
  <si>
    <t>Bachelor's degree</t>
  </si>
  <si>
    <t>Associate's degree</t>
  </si>
  <si>
    <t>Non-degree credential</t>
  </si>
  <si>
    <t>All students</t>
  </si>
  <si>
    <t>Career Pathways Students</t>
  </si>
  <si>
    <t>Students Placing Into Remedial Work</t>
  </si>
  <si>
    <t>Students Completing Gateway Math</t>
  </si>
  <si>
    <t>Full Time Students Completing 30 credits in the first year</t>
  </si>
  <si>
    <t>Optional WBL</t>
  </si>
  <si>
    <t>Mandatory WBL</t>
  </si>
  <si>
    <t>Do students have the opportunity to  earn a state approved industry-recognized non-degree credential(s) of value as a part of this program? (drop down)</t>
  </si>
  <si>
    <t xml:space="preserve">In the cells below, please list each of your programs that are part of a career pathway or have a workforce development emphasis. Program names should be listed in Column A. Columns D-G, I, and K I are drop down menus - please use the menus to choose the appropriate response for each question. If students earn a non-degree state approved industry-recognized credential as part of the program, please list those credentials in Column J. For Columns I-J, reference your state's  list of approved industry-recognized credentials, if applicable. Please see the example below in italics. 
Note: Career Clusters identified in the drop down below are aligned to The National Career Clusters Framework. </t>
  </si>
  <si>
    <t>The charts below can be adjusted to show data from any Career Cluster by clicking on the menu cells (highlighted in gray) and choosing the desired Career Cluster. These charts reflect the information entered in sheets 1-6.</t>
  </si>
  <si>
    <t>Choose Career Cluster from Menu:</t>
  </si>
  <si>
    <t xml:space="preserve">This chart shows the student demographics for all students, full time students, and part time students. </t>
  </si>
  <si>
    <t xml:space="preserve">This chart shows the student demographics for all students, and for students placing into remedial or developmental coursework. </t>
  </si>
  <si>
    <t xml:space="preserve">This chart shows student counts for all full time students by subgroup, and counts for full time students who complete 30 credit hours in the first year of enrollment.  </t>
  </si>
  <si>
    <t xml:space="preserve">This chart shows the student demographics for all students, and for students completing gateway math courses with a grade of C or better. </t>
  </si>
  <si>
    <t xml:space="preserve">The charts above display the demographics for all students enrolled in career pathways-associated programs for each metric (enrollment, completion, placement), as well as for students enrolled in programs aligned to the cluster chosen from the drop down menu in cell I3. </t>
  </si>
  <si>
    <t xml:space="preserve">This chart shows the demographic breakdown of all students attending the institution, and those enrolled in career pathway-related programs. </t>
  </si>
  <si>
    <t xml:space="preserve">This chart shows pathway completion rates for students enrolled in career pathway-related programs. </t>
  </si>
  <si>
    <t xml:space="preserve">This chart shows the demographic breakdown of all students attending the institution, and those enrolled in career pathway-related programs in high priority sectors. </t>
  </si>
  <si>
    <t xml:space="preserve">This chart shows the demographic breakdown of students whose pathways have the opportunity to earn an industry-recognized credential, compared with students whose pathways do not provide that opportunity. </t>
  </si>
  <si>
    <t xml:space="preserve">This chart shows the demographic breakdown of students whose pathway has an embedded early postsecondary opportunity (EPSO) or articulation, and the demographics of students whose pathways do not contain an EPSO or articulation. </t>
  </si>
  <si>
    <t xml:space="preserve">This chart shows the demographics of students with mandatory work-based learning, optional work-based learning, or no work-based learning as part of their career pathway. </t>
  </si>
  <si>
    <t xml:space="preserve">The equity analysis tool is designed to shed light on gaps in student enrollment and completion of career pathways that connect students to good jobs, as well as post-completion placement into the workforce or additional education. 
In this spreadsheet, you'll enter learner counts in the appropriate cells in sheets 1 through 5. The Institution, Career Pathways, and Cluster dashboards will then display calculations for student enrollment, completion, and placement, as well as other metrics, disaggregated by subgroup. 
These analytics are intended to be the start of your equity analysis. Use these results in conjunction with the results from the balance of your needs assessment to consider gaps in access, enrollment, persistence, and completion of high quality career pathways that are aligned with good jobs in your region. 
You'll notice some cells highlighted in green, and others in orange. Orange cells indicate that responses should be selected from the drop down menu within the cell. Green cells are auto-populated from other information entered in the workbook, and do not require additional data entry. All other cells (white or gray) should be populated with the appropriate information. 
Should you have questions or encounter problems, please contact Emily Passias at epassias@edstrategy.org.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</si>
</sst>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0.0%"/>
  </numFmts>
  <fonts count="10" x14ac:knownFonts="1">
    <font>
      <sz val="11"/>
      <color theme="1"/>
      <name val="Calibri"/>
      <family val="2"/>
      <scheme val="minor"/>
    </font>
    <font>
      <sz val="11"/>
      <color theme="1"/>
      <name val="Arial"/>
      <family val="2"/>
    </font>
    <font>
      <sz val="8"/>
      <name val="Calibri"/>
      <family val="2"/>
      <scheme val="minor"/>
    </font>
    <font>
      <b/>
      <sz val="11"/>
      <color theme="1"/>
      <name val="Arial"/>
      <family val="2"/>
    </font>
    <font>
      <sz val="12.1"/>
      <color rgb="FF000000"/>
      <name val="Arial"/>
      <family val="2"/>
    </font>
    <font>
      <i/>
      <sz val="11"/>
      <color theme="1"/>
      <name val="Arial"/>
      <family val="2"/>
    </font>
    <font>
      <sz val="22"/>
      <color theme="1"/>
      <name val="Arial"/>
      <family val="2"/>
    </font>
    <font>
      <b/>
      <sz val="11"/>
      <name val="Arial"/>
      <family val="2"/>
    </font>
    <font>
      <sz val="14"/>
      <color theme="1"/>
      <name val="Arial"/>
      <family val="2"/>
    </font>
    <font>
      <b/>
      <sz val="14"/>
      <color theme="1"/>
      <name val="Arial"/>
      <family val="2"/>
    </font>
  </fonts>
  <fills count="10">
    <fill>
      <patternFill patternType="none"/>
    </fill>
    <fill>
      <patternFill patternType="gray125"/>
    </fill>
    <fill>
      <patternFill patternType="solid">
        <fgColor theme="2" tint="-9.9978637043366805E-2"/>
        <bgColor indexed="64"/>
      </patternFill>
    </fill>
    <fill>
      <patternFill patternType="solid">
        <fgColor rgb="FFFFFFFF"/>
        <bgColor indexed="64"/>
      </patternFill>
    </fill>
    <fill>
      <patternFill patternType="solid">
        <fgColor theme="0"/>
        <bgColor indexed="64"/>
      </patternFill>
    </fill>
    <fill>
      <patternFill patternType="solid">
        <fgColor theme="0"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179">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horizontal="center"/>
    </xf>
    <xf numFmtId="0" fontId="3" fillId="0" borderId="0" xfId="0" applyFont="1"/>
    <xf numFmtId="0" fontId="3" fillId="0" borderId="0" xfId="0" applyFont="1" applyAlignment="1">
      <alignment wrapText="1"/>
    </xf>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1" fillId="0" borderId="1" xfId="0" applyFont="1" applyBorder="1"/>
    <xf numFmtId="3" fontId="4" fillId="3" borderId="1" xfId="0" applyNumberFormat="1" applyFont="1" applyFill="1" applyBorder="1" applyAlignment="1">
      <alignment vertical="top" wrapText="1"/>
    </xf>
    <xf numFmtId="0" fontId="4" fillId="3" borderId="1" xfId="0" applyFont="1" applyFill="1" applyBorder="1" applyAlignment="1">
      <alignment vertical="top" wrapText="1"/>
    </xf>
    <xf numFmtId="3" fontId="1" fillId="0" borderId="1" xfId="0" applyNumberFormat="1" applyFont="1" applyBorder="1"/>
    <xf numFmtId="0" fontId="1" fillId="0" borderId="1" xfId="0" applyFont="1" applyBorder="1" applyAlignment="1">
      <alignment horizontal="center"/>
    </xf>
    <xf numFmtId="0" fontId="5" fillId="0" borderId="1" xfId="0" applyFont="1" applyBorder="1" applyAlignment="1">
      <alignment horizontal="center"/>
    </xf>
    <xf numFmtId="0" fontId="5" fillId="0" borderId="0" xfId="0" applyFont="1" applyAlignment="1">
      <alignment horizontal="center"/>
    </xf>
    <xf numFmtId="0" fontId="5" fillId="0" borderId="1" xfId="0" applyFont="1" applyBorder="1"/>
    <xf numFmtId="0" fontId="5" fillId="0" borderId="0" xfId="0" applyFont="1"/>
    <xf numFmtId="0" fontId="3" fillId="2" borderId="0" xfId="0" applyFont="1" applyFill="1"/>
    <xf numFmtId="164" fontId="1" fillId="0" borderId="0" xfId="0" applyNumberFormat="1" applyFont="1" applyBorder="1"/>
    <xf numFmtId="0" fontId="1" fillId="6" borderId="1" xfId="0" applyFont="1" applyFill="1" applyBorder="1"/>
    <xf numFmtId="0" fontId="1" fillId="6" borderId="8" xfId="0" applyFont="1" applyFill="1" applyBorder="1"/>
    <xf numFmtId="0" fontId="1" fillId="6" borderId="11" xfId="0" applyFont="1" applyFill="1" applyBorder="1"/>
    <xf numFmtId="0" fontId="1" fillId="0" borderId="8" xfId="0" applyFont="1" applyBorder="1"/>
    <xf numFmtId="0" fontId="1" fillId="0" borderId="11" xfId="0" applyFont="1" applyBorder="1"/>
    <xf numFmtId="0" fontId="1" fillId="6" borderId="2" xfId="0" applyFont="1" applyFill="1" applyBorder="1"/>
    <xf numFmtId="0" fontId="1" fillId="6" borderId="3" xfId="0" applyFont="1" applyFill="1" applyBorder="1"/>
    <xf numFmtId="1" fontId="3" fillId="8" borderId="1" xfId="0" applyNumberFormat="1" applyFont="1" applyFill="1" applyBorder="1" applyAlignment="1">
      <alignment horizontal="center" wrapText="1"/>
    </xf>
    <xf numFmtId="1" fontId="5" fillId="8" borderId="1" xfId="0" applyNumberFormat="1" applyFont="1" applyFill="1" applyBorder="1"/>
    <xf numFmtId="41" fontId="5" fillId="8" borderId="1" xfId="0" applyNumberFormat="1" applyFont="1" applyFill="1" applyBorder="1"/>
    <xf numFmtId="43" fontId="5" fillId="8" borderId="1" xfId="0" applyNumberFormat="1" applyFont="1" applyFill="1" applyBorder="1"/>
    <xf numFmtId="1" fontId="1" fillId="8" borderId="0" xfId="0" applyNumberFormat="1" applyFont="1" applyFill="1"/>
    <xf numFmtId="0" fontId="3" fillId="8" borderId="1" xfId="0" applyFont="1" applyFill="1" applyBorder="1" applyAlignment="1">
      <alignment horizontal="center" wrapText="1"/>
    </xf>
    <xf numFmtId="0" fontId="1" fillId="8" borderId="0" xfId="0" applyFont="1" applyFill="1"/>
    <xf numFmtId="0" fontId="5" fillId="7" borderId="1" xfId="0" applyFont="1" applyFill="1" applyBorder="1" applyAlignment="1">
      <alignment horizontal="center"/>
    </xf>
    <xf numFmtId="0" fontId="1" fillId="7" borderId="1" xfId="0" applyFont="1" applyFill="1" applyBorder="1" applyAlignment="1">
      <alignment horizontal="center"/>
    </xf>
    <xf numFmtId="0" fontId="1" fillId="7" borderId="0" xfId="0" applyFont="1" applyFill="1" applyAlignment="1">
      <alignment horizontal="center"/>
    </xf>
    <xf numFmtId="0" fontId="1" fillId="6" borderId="13" xfId="0" applyFont="1" applyFill="1" applyBorder="1"/>
    <xf numFmtId="0" fontId="1" fillId="6" borderId="6" xfId="0" applyFont="1" applyFill="1" applyBorder="1"/>
    <xf numFmtId="0" fontId="1" fillId="6" borderId="14" xfId="0" applyFont="1" applyFill="1" applyBorder="1"/>
    <xf numFmtId="0" fontId="1" fillId="6" borderId="15" xfId="0" applyFont="1" applyFill="1" applyBorder="1"/>
    <xf numFmtId="0" fontId="1" fillId="6" borderId="16" xfId="0" applyFont="1" applyFill="1" applyBorder="1"/>
    <xf numFmtId="0" fontId="1" fillId="6" borderId="17" xfId="0" applyFont="1" applyFill="1" applyBorder="1"/>
    <xf numFmtId="0" fontId="1" fillId="6" borderId="18" xfId="0" applyFont="1" applyFill="1" applyBorder="1"/>
    <xf numFmtId="0" fontId="1" fillId="0" borderId="0" xfId="0" applyFont="1" applyBorder="1"/>
    <xf numFmtId="0" fontId="1" fillId="4" borderId="0" xfId="0" applyFont="1" applyFill="1" applyBorder="1"/>
    <xf numFmtId="0" fontId="1" fillId="0" borderId="19" xfId="0" applyFont="1" applyBorder="1"/>
    <xf numFmtId="0" fontId="1" fillId="0" borderId="20" xfId="0" applyFont="1" applyBorder="1"/>
    <xf numFmtId="0" fontId="1" fillId="0" borderId="21" xfId="0" applyFont="1" applyBorder="1"/>
    <xf numFmtId="0" fontId="1" fillId="0" borderId="22" xfId="0" applyFont="1" applyBorder="1"/>
    <xf numFmtId="0" fontId="1" fillId="0" borderId="23" xfId="0" applyFont="1" applyBorder="1"/>
    <xf numFmtId="0" fontId="1" fillId="0" borderId="24" xfId="0" applyFont="1" applyBorder="1"/>
    <xf numFmtId="0" fontId="1" fillId="0" borderId="25" xfId="0" applyFont="1" applyBorder="1"/>
    <xf numFmtId="0" fontId="1" fillId="0" borderId="26" xfId="0" applyFont="1" applyBorder="1"/>
    <xf numFmtId="10" fontId="0" fillId="6" borderId="1" xfId="0" applyNumberFormat="1" applyFill="1" applyBorder="1"/>
    <xf numFmtId="0" fontId="0" fillId="6" borderId="1" xfId="0" applyFill="1" applyBorder="1"/>
    <xf numFmtId="10" fontId="0" fillId="6" borderId="8" xfId="0" applyNumberFormat="1" applyFill="1" applyBorder="1"/>
    <xf numFmtId="0" fontId="0" fillId="6" borderId="8" xfId="0" applyFill="1" applyBorder="1"/>
    <xf numFmtId="10" fontId="0" fillId="6" borderId="11" xfId="0" applyNumberFormat="1" applyFill="1" applyBorder="1"/>
    <xf numFmtId="0" fontId="0" fillId="6" borderId="11" xfId="0" applyFill="1" applyBorder="1"/>
    <xf numFmtId="10" fontId="1" fillId="0" borderId="0" xfId="0" applyNumberFormat="1" applyFont="1" applyBorder="1"/>
    <xf numFmtId="0" fontId="3" fillId="0" borderId="0" xfId="0" applyFont="1" applyBorder="1" applyAlignment="1">
      <alignment horizontal="center"/>
    </xf>
    <xf numFmtId="164" fontId="1" fillId="0" borderId="23" xfId="0" applyNumberFormat="1" applyFont="1" applyBorder="1"/>
    <xf numFmtId="0" fontId="3" fillId="2" borderId="0" xfId="0" applyFont="1" applyFill="1" applyAlignment="1">
      <alignment horizontal="center"/>
    </xf>
    <xf numFmtId="0" fontId="1" fillId="0" borderId="0" xfId="0" applyFont="1" applyFill="1"/>
    <xf numFmtId="3" fontId="4" fillId="0" borderId="1" xfId="0" applyNumberFormat="1" applyFont="1" applyFill="1" applyBorder="1" applyAlignment="1">
      <alignment vertical="top" wrapText="1"/>
    </xf>
    <xf numFmtId="164" fontId="1" fillId="0" borderId="0" xfId="0" applyNumberFormat="1" applyFont="1"/>
    <xf numFmtId="1" fontId="1" fillId="0" borderId="0" xfId="0" applyNumberFormat="1" applyFont="1"/>
    <xf numFmtId="164" fontId="1" fillId="0" borderId="0" xfId="0" applyNumberFormat="1" applyFont="1" applyFill="1"/>
    <xf numFmtId="0" fontId="1" fillId="4" borderId="0" xfId="0" applyFont="1" applyFill="1" applyBorder="1" applyAlignment="1">
      <alignment horizontal="center"/>
    </xf>
    <xf numFmtId="0" fontId="1" fillId="0" borderId="0" xfId="0" applyFont="1" applyFill="1" applyBorder="1"/>
    <xf numFmtId="0" fontId="3" fillId="0" borderId="9" xfId="0" applyFont="1" applyBorder="1"/>
    <xf numFmtId="0" fontId="3" fillId="0" borderId="9" xfId="0" applyFont="1" applyFill="1" applyBorder="1"/>
    <xf numFmtId="0" fontId="3" fillId="0" borderId="10" xfId="0" applyFont="1" applyBorder="1"/>
    <xf numFmtId="0" fontId="1" fillId="0" borderId="1" xfId="0" applyFont="1" applyFill="1" applyBorder="1"/>
    <xf numFmtId="0" fontId="3" fillId="9" borderId="1" xfId="0" applyFont="1" applyFill="1" applyBorder="1" applyAlignment="1">
      <alignment horizontal="center" vertical="center" wrapText="1"/>
    </xf>
    <xf numFmtId="0" fontId="3" fillId="9" borderId="9"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16"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0" xfId="0" applyFont="1" applyAlignment="1">
      <alignment horizontal="center" vertical="center"/>
    </xf>
    <xf numFmtId="3" fontId="4" fillId="3" borderId="11" xfId="0" applyNumberFormat="1" applyFont="1" applyFill="1" applyBorder="1" applyAlignment="1">
      <alignment vertical="top" wrapText="1"/>
    </xf>
    <xf numFmtId="0" fontId="1" fillId="0" borderId="16" xfId="0" applyFont="1" applyBorder="1"/>
    <xf numFmtId="10" fontId="1" fillId="0" borderId="1" xfId="0" applyNumberFormat="1" applyFont="1" applyBorder="1"/>
    <xf numFmtId="164" fontId="1" fillId="0" borderId="1" xfId="0" applyNumberFormat="1" applyFont="1" applyBorder="1"/>
    <xf numFmtId="1" fontId="1" fillId="0" borderId="1" xfId="0" applyNumberFormat="1" applyFont="1" applyBorder="1"/>
    <xf numFmtId="164" fontId="1" fillId="0" borderId="1" xfId="0" applyNumberFormat="1" applyFont="1" applyFill="1" applyBorder="1"/>
    <xf numFmtId="1" fontId="1" fillId="0" borderId="1" xfId="0" applyNumberFormat="1" applyFont="1" applyFill="1" applyBorder="1"/>
    <xf numFmtId="164" fontId="1" fillId="5" borderId="1" xfId="0" applyNumberFormat="1" applyFont="1" applyFill="1" applyBorder="1"/>
    <xf numFmtId="0" fontId="3" fillId="2" borderId="7" xfId="0" applyFont="1" applyFill="1" applyBorder="1"/>
    <xf numFmtId="0" fontId="3" fillId="2" borderId="9" xfId="0" applyFont="1" applyFill="1" applyBorder="1" applyAlignment="1">
      <alignment horizontal="center"/>
    </xf>
    <xf numFmtId="0" fontId="3" fillId="2" borderId="16" xfId="0" applyFont="1" applyFill="1" applyBorder="1" applyAlignment="1">
      <alignment horizontal="center"/>
    </xf>
    <xf numFmtId="164" fontId="1" fillId="0" borderId="16" xfId="0" applyNumberFormat="1" applyFont="1" applyBorder="1"/>
    <xf numFmtId="1" fontId="1" fillId="0" borderId="11" xfId="0" applyNumberFormat="1" applyFont="1" applyBorder="1"/>
    <xf numFmtId="164" fontId="1" fillId="0" borderId="11" xfId="0" applyNumberFormat="1" applyFont="1" applyBorder="1"/>
    <xf numFmtId="1" fontId="1" fillId="0" borderId="11" xfId="0" applyNumberFormat="1" applyFont="1" applyFill="1" applyBorder="1"/>
    <xf numFmtId="164" fontId="1" fillId="0" borderId="11" xfId="0" applyNumberFormat="1" applyFont="1" applyFill="1" applyBorder="1"/>
    <xf numFmtId="10" fontId="1" fillId="0" borderId="11" xfId="0" applyNumberFormat="1" applyFont="1" applyBorder="1"/>
    <xf numFmtId="164" fontId="1" fillId="0" borderId="18" xfId="0" applyNumberFormat="1" applyFont="1" applyBorder="1"/>
    <xf numFmtId="1" fontId="3" fillId="9" borderId="1" xfId="0" applyNumberFormat="1" applyFont="1" applyFill="1" applyBorder="1" applyAlignment="1">
      <alignment horizontal="center" wrapText="1"/>
    </xf>
    <xf numFmtId="0" fontId="3" fillId="9" borderId="1" xfId="0" applyFont="1" applyFill="1" applyBorder="1" applyAlignment="1">
      <alignment horizontal="center" wrapText="1"/>
    </xf>
    <xf numFmtId="1" fontId="1" fillId="8" borderId="1" xfId="0" applyNumberFormat="1" applyFont="1" applyFill="1" applyBorder="1"/>
    <xf numFmtId="0" fontId="1" fillId="0" borderId="18" xfId="0" applyFont="1" applyBorder="1"/>
    <xf numFmtId="0" fontId="3" fillId="0" borderId="1" xfId="0" applyFont="1" applyFill="1" applyBorder="1" applyAlignment="1">
      <alignment horizontal="center" vertical="center" wrapText="1"/>
    </xf>
    <xf numFmtId="0" fontId="5" fillId="0" borderId="1" xfId="0" applyFont="1" applyFill="1" applyBorder="1" applyAlignment="1">
      <alignment horizontal="center"/>
    </xf>
    <xf numFmtId="0" fontId="1" fillId="0" borderId="1" xfId="0" applyFont="1" applyFill="1" applyBorder="1" applyAlignment="1">
      <alignment horizontal="center"/>
    </xf>
    <xf numFmtId="43" fontId="1" fillId="8" borderId="1" xfId="0" applyNumberFormat="1" applyFont="1" applyFill="1" applyBorder="1"/>
    <xf numFmtId="0" fontId="0" fillId="6" borderId="13" xfId="0" applyFill="1" applyBorder="1"/>
    <xf numFmtId="0" fontId="0" fillId="6" borderId="6" xfId="0" applyFill="1" applyBorder="1"/>
    <xf numFmtId="0" fontId="0" fillId="6" borderId="33" xfId="0" applyFill="1" applyBorder="1"/>
    <xf numFmtId="10" fontId="0" fillId="6" borderId="3" xfId="0" applyNumberFormat="1" applyFill="1" applyBorder="1"/>
    <xf numFmtId="10" fontId="0" fillId="6" borderId="15" xfId="0" applyNumberFormat="1" applyFill="1" applyBorder="1"/>
    <xf numFmtId="10" fontId="0" fillId="6" borderId="16" xfId="0" applyNumberFormat="1" applyFill="1" applyBorder="1"/>
    <xf numFmtId="10" fontId="0" fillId="6" borderId="18" xfId="0" applyNumberFormat="1" applyFill="1" applyBorder="1"/>
    <xf numFmtId="0" fontId="1" fillId="4" borderId="19" xfId="0" applyFont="1" applyFill="1" applyBorder="1"/>
    <xf numFmtId="0" fontId="1" fillId="4" borderId="20" xfId="0" applyFont="1" applyFill="1" applyBorder="1"/>
    <xf numFmtId="0" fontId="1" fillId="4" borderId="21" xfId="0" applyFont="1" applyFill="1" applyBorder="1"/>
    <xf numFmtId="0" fontId="1" fillId="4" borderId="22" xfId="0" applyFont="1" applyFill="1" applyBorder="1"/>
    <xf numFmtId="0" fontId="1" fillId="4" borderId="23" xfId="0" applyFont="1" applyFill="1" applyBorder="1"/>
    <xf numFmtId="0" fontId="1" fillId="4" borderId="24" xfId="0" applyFont="1" applyFill="1" applyBorder="1"/>
    <xf numFmtId="0" fontId="1" fillId="4" borderId="25" xfId="0" applyFont="1" applyFill="1" applyBorder="1"/>
    <xf numFmtId="0" fontId="1" fillId="4" borderId="26" xfId="0" applyFont="1" applyFill="1" applyBorder="1"/>
    <xf numFmtId="0" fontId="7" fillId="4" borderId="0" xfId="0" applyFont="1" applyFill="1" applyAlignment="1">
      <alignment horizontal="center" vertical="center" wrapText="1"/>
    </xf>
    <xf numFmtId="0" fontId="8" fillId="4" borderId="0" xfId="0" applyFont="1" applyFill="1" applyBorder="1" applyAlignment="1">
      <alignment vertical="center"/>
    </xf>
    <xf numFmtId="0" fontId="9" fillId="6" borderId="0" xfId="0" applyFont="1" applyFill="1" applyBorder="1" applyAlignment="1">
      <alignment horizontal="center" vertical="center"/>
    </xf>
    <xf numFmtId="0" fontId="8" fillId="0" borderId="0" xfId="0" applyFont="1" applyFill="1" applyBorder="1" applyAlignment="1">
      <alignment horizontal="center"/>
    </xf>
    <xf numFmtId="0" fontId="8" fillId="4" borderId="0" xfId="0" applyFont="1" applyFill="1" applyBorder="1" applyAlignment="1">
      <alignment horizontal="center" vertical="center"/>
    </xf>
    <xf numFmtId="0" fontId="3" fillId="4" borderId="2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 fillId="4" borderId="22"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22"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3" fillId="2" borderId="8" xfId="0" applyFont="1" applyFill="1" applyBorder="1" applyAlignment="1">
      <alignment horizontal="center" wrapText="1"/>
    </xf>
    <xf numFmtId="0" fontId="3" fillId="2" borderId="15" xfId="0" applyFont="1" applyFill="1" applyBorder="1" applyAlignment="1">
      <alignment horizontal="center" wrapText="1"/>
    </xf>
    <xf numFmtId="0" fontId="3" fillId="0" borderId="31" xfId="0" applyFont="1" applyBorder="1" applyAlignment="1">
      <alignment horizontal="center"/>
    </xf>
    <xf numFmtId="0" fontId="3" fillId="0" borderId="27" xfId="0" applyFont="1" applyBorder="1" applyAlignment="1">
      <alignment horizontal="center"/>
    </xf>
    <xf numFmtId="0" fontId="3" fillId="0" borderId="14" xfId="0" applyFont="1" applyBorder="1" applyAlignment="1">
      <alignment horizontal="center"/>
    </xf>
    <xf numFmtId="0" fontId="1" fillId="4" borderId="22" xfId="0" applyFont="1" applyFill="1" applyBorder="1" applyAlignment="1">
      <alignment horizontal="center" wrapText="1"/>
    </xf>
    <xf numFmtId="0" fontId="1" fillId="4" borderId="0" xfId="0" applyFont="1" applyFill="1" applyBorder="1" applyAlignment="1">
      <alignment horizontal="center" wrapText="1"/>
    </xf>
    <xf numFmtId="0" fontId="1" fillId="4" borderId="23" xfId="0" applyFont="1" applyFill="1" applyBorder="1" applyAlignment="1">
      <alignment horizontal="center" wrapText="1"/>
    </xf>
    <xf numFmtId="0" fontId="1" fillId="4" borderId="24" xfId="0" applyFont="1" applyFill="1" applyBorder="1" applyAlignment="1">
      <alignment horizontal="center" wrapText="1"/>
    </xf>
    <xf numFmtId="0" fontId="1" fillId="4" borderId="25" xfId="0" applyFont="1" applyFill="1" applyBorder="1" applyAlignment="1">
      <alignment horizontal="center" wrapText="1"/>
    </xf>
    <xf numFmtId="0" fontId="1" fillId="4" borderId="26" xfId="0" applyFont="1" applyFill="1" applyBorder="1" applyAlignment="1">
      <alignment horizontal="center" wrapText="1"/>
    </xf>
    <xf numFmtId="0" fontId="7" fillId="4" borderId="0" xfId="0" applyFont="1" applyFill="1" applyAlignment="1">
      <alignment horizontal="center" vertical="center" wrapText="1"/>
    </xf>
    <xf numFmtId="0" fontId="9" fillId="4" borderId="0" xfId="0" applyFont="1" applyFill="1" applyBorder="1" applyAlignment="1">
      <alignment horizontal="right"/>
    </xf>
    <xf numFmtId="0" fontId="1" fillId="4" borderId="19" xfId="0" applyFont="1" applyFill="1" applyBorder="1" applyAlignment="1">
      <alignment horizontal="center" wrapText="1"/>
    </xf>
    <xf numFmtId="0" fontId="1" fillId="4" borderId="20" xfId="0" applyFont="1" applyFill="1" applyBorder="1" applyAlignment="1">
      <alignment horizontal="center" wrapText="1"/>
    </xf>
    <xf numFmtId="0" fontId="1" fillId="4" borderId="21" xfId="0" applyFont="1" applyFill="1" applyBorder="1" applyAlignment="1">
      <alignment horizontal="center" wrapText="1"/>
    </xf>
    <xf numFmtId="0" fontId="6" fillId="6" borderId="7" xfId="0" applyFont="1" applyFill="1" applyBorder="1" applyAlignment="1">
      <alignment horizontal="center" vertical="center" textRotation="90"/>
    </xf>
    <xf numFmtId="0" fontId="6" fillId="6" borderId="9" xfId="0" applyFont="1" applyFill="1" applyBorder="1" applyAlignment="1">
      <alignment horizontal="center" vertical="center" textRotation="90"/>
    </xf>
    <xf numFmtId="0" fontId="6" fillId="6" borderId="10" xfId="0" applyFont="1" applyFill="1" applyBorder="1" applyAlignment="1">
      <alignment horizontal="center" vertical="center" textRotation="90"/>
    </xf>
    <xf numFmtId="0" fontId="6" fillId="6" borderId="34" xfId="0" applyFont="1" applyFill="1" applyBorder="1" applyAlignment="1">
      <alignment horizontal="center" vertical="center" textRotation="90"/>
    </xf>
    <xf numFmtId="0" fontId="6" fillId="6" borderId="12" xfId="0" applyFont="1" applyFill="1" applyBorder="1" applyAlignment="1">
      <alignment horizontal="center" vertical="center" textRotation="90"/>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0" xfId="0" applyFont="1" applyBorder="1" applyAlignment="1">
      <alignment horizontal="left" vertical="top" wrapText="1"/>
    </xf>
    <xf numFmtId="0" fontId="1" fillId="0" borderId="23" xfId="0" applyFont="1" applyBorder="1" applyAlignment="1">
      <alignment horizontal="left" vertical="top" wrapText="1"/>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Student demographics for full-time, part-time, and all students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'Institution Subgroup Overview'!$B$2:$C$2</c:f>
              <c:strCache>
                <c:ptCount val="1"/>
                <c:pt idx="0">
                  <c:v>All students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extLst>
                <c:ext xmlns:c15="http://schemas.microsoft.com/office/drawing/2012/chart" uri="{02D57815-91ED-43cb-92C2-25804820EDAC}">
                  <c15:fullRef>
                    <c15:sqref>'Institution Subgroup Overview'!$A$5:$A$16</c15:sqref>
                  </c15:fullRef>
                </c:ext>
              </c:extLst>
              <c:f>'Institution Subgroup Overview'!$A$5:$A$16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Pell Grant Eligible</c:v>
                </c:pt>
                <c:pt idx="10">
                  <c:v>English Language Learner</c:v>
                </c:pt>
                <c:pt idx="11">
                  <c:v>Migrant</c:v>
                </c:pt>
              </c:strCache>
            </c:strRef>
          </c:cat>
          <c:val>
            <c:numRef>
              <c:extLst>
                <c:ext xmlns:c15="http://schemas.microsoft.com/office/drawing/2012/chart" uri="{02D57815-91ED-43cb-92C2-25804820EDAC}">
                  <c15:fullRef>
                    <c15:sqref>'Institution Subgroup Overview'!$C$5:$C$16</c15:sqref>
                  </c15:fullRef>
                </c:ext>
              </c:extLst>
              <c:f>'Institution Subgroup Overview'!$C$5:$C$16</c:f>
              <c:numCache>
                <c:formatCode>0.0%</c:formatCode>
                <c:ptCount val="12"/>
                <c:pt idx="0">
                  <c:v>0.47999100719424459</c:v>
                </c:pt>
                <c:pt idx="1">
                  <c:v>0.52000899280575541</c:v>
                </c:pt>
                <c:pt idx="2">
                  <c:v>3.9343525179856113E-2</c:v>
                </c:pt>
                <c:pt idx="3">
                  <c:v>0.54061069326357092</c:v>
                </c:pt>
                <c:pt idx="4">
                  <c:v>0.12532701111837802</c:v>
                </c:pt>
                <c:pt idx="5">
                  <c:v>7.1288423806409415E-2</c:v>
                </c:pt>
                <c:pt idx="6">
                  <c:v>2.4730215827338128E-3</c:v>
                </c:pt>
                <c:pt idx="7">
                  <c:v>0.22095732504905166</c:v>
                </c:pt>
                <c:pt idx="8">
                  <c:v>0.18247220405493786</c:v>
                </c:pt>
                <c:pt idx="9">
                  <c:v>1</c:v>
                </c:pt>
                <c:pt idx="10">
                  <c:v>0.16980052321778941</c:v>
                </c:pt>
                <c:pt idx="11">
                  <c:v>1.0219097449313277E-2</c:v>
                </c:pt>
              </c:numCache>
            </c:numRef>
          </c:val>
          <c:extLst>
            <c:ext xmlns:c16="http://schemas.microsoft.com/office/drawing/2014/chart" uri="{C3380CC4-5D6E-409C-BE32-E72D297353CC}">
              <c16:uniqueId val="{00000008-24D1-428E-AFF2-9BCFE6879BF4}"/>
            </c:ext>
          </c:extLst>
        </c:ser>
        <c:ser>
          <c:idx val="1"/>
          <c:order val="1"/>
          <c:tx>
            <c:strRef>
              <c:f>'Institution Subgroup Overview'!$H$2:$I$2</c:f>
              <c:strCache>
                <c:ptCount val="1"/>
                <c:pt idx="0">
                  <c:v>Full-Time Students</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Lit>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Pell Grant Eligible</c:v>
              </c:pt>
              <c:pt idx="10">
                <c:v>English Language Learner</c:v>
              </c:pt>
              <c:pt idx="11">
                <c:v>Migrant</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'Institution Subgroup Overview'!$I$4:$I$16</c15:sqref>
                  </c15:fullRef>
                </c:ext>
              </c:extLst>
              <c:f>'Institution Subgroup Overview'!$I$4:$I$15</c:f>
              <c:numCache>
                <c:formatCode>0.0%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extLst>
            <c:ext xmlns:c16="http://schemas.microsoft.com/office/drawing/2014/chart" uri="{C3380CC4-5D6E-409C-BE32-E72D297353CC}">
              <c16:uniqueId val="{00000009-24D1-428E-AFF2-9BCFE6879BF4}"/>
            </c:ext>
          </c:extLst>
        </c:ser>
        <c:ser>
          <c:idx val="2"/>
          <c:order val="2"/>
          <c:tx>
            <c:strRef>
              <c:f>'Institution Subgroup Overview'!$J$2:$K$2</c:f>
              <c:strCache>
                <c:ptCount val="1"/>
                <c:pt idx="0">
                  <c:v>Part-Time Students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cat>
            <c:strLit>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Pell Grant Eligible</c:v>
              </c:pt>
              <c:pt idx="10">
                <c:v>English Language Learner</c:v>
              </c:pt>
              <c:pt idx="11">
                <c:v>Migrant</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'Institution Subgroup Overview'!$K$4:$K$16</c15:sqref>
                  </c15:fullRef>
                </c:ext>
              </c:extLst>
              <c:f>'Institution Subgroup Overview'!$K$4:$K$15</c:f>
              <c:numCache>
                <c:formatCode>0.0%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extLst>
            <c:ext xmlns:c16="http://schemas.microsoft.com/office/drawing/2014/chart" uri="{C3380CC4-5D6E-409C-BE32-E72D297353CC}">
              <c16:uniqueId val="{0000000A-24D1-428E-AFF2-9BCFE6879BF4}"/>
            </c:ext>
          </c:extLst>
        </c:ser>
        <c:dLbls>
          <c:showLegendKey val="0"/>
          <c:showVal val="0"/>
          <c:showCatName val="0"/>
          <c:showSerName val="0"/>
          <c:showPercent val="0"/>
          <c:showBubbleSize val="0"/>
        </c:dLbls>
        <c:gapWidth val="65"/>
        <c:shape val="box"/>
        <c:axId val="1494761584"/>
        <c:axId val="1270874800"/>
        <c:axId val="0"/>
      </c:bar3DChart>
      <c:catAx>
        <c:axId val="149476158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1270874800"/>
        <c:crosses val="autoZero"/>
        <c:auto val="1"/>
        <c:lblAlgn val="ctr"/>
        <c:lblOffset val="100"/>
        <c:noMultiLvlLbl val="0"/>
      </c:catAx>
      <c:valAx>
        <c:axId val="1270874800"/>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149476158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Student demographics for all students, and students placing into remedial or developmental courses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'Institution Subgroup Overview'!$B$2:$C$2</c:f>
              <c:strCache>
                <c:ptCount val="1"/>
                <c:pt idx="0">
                  <c:v>All students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extLst>
                <c:ext xmlns:c15="http://schemas.microsoft.com/office/drawing/2012/chart" uri="{02D57815-91ED-43cb-92C2-25804820EDAC}">
                  <c15:fullRef>
                    <c15:sqref>'Institution Subgroup Overview'!$A$4:$A$16</c15:sqref>
                  </c15:fullRef>
                </c:ext>
              </c:extLst>
              <c:f>'Institution Subgroup Overview'!$A$5:$A$16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Pell Grant Eligible</c:v>
                </c:pt>
                <c:pt idx="10">
                  <c:v>English Language Learner</c:v>
                </c:pt>
                <c:pt idx="11">
                  <c:v>Migrant</c:v>
                </c:pt>
              </c:strCache>
            </c:strRef>
          </c:cat>
          <c:val>
            <c:numRef>
              <c:extLst>
                <c:ext xmlns:c15="http://schemas.microsoft.com/office/drawing/2012/chart" uri="{02D57815-91ED-43cb-92C2-25804820EDAC}">
                  <c15:fullRef>
                    <c15:sqref>'Institution Subgroup Overview'!$C$4:$C$16</c15:sqref>
                  </c15:fullRef>
                </c:ext>
              </c:extLst>
              <c:f>'Institution Subgroup Overview'!$C$5:$C$16</c:f>
              <c:numCache>
                <c:formatCode>0.0%</c:formatCode>
                <c:ptCount val="12"/>
                <c:pt idx="0">
                  <c:v>0.47999100719424459</c:v>
                </c:pt>
                <c:pt idx="1">
                  <c:v>0.52000899280575541</c:v>
                </c:pt>
                <c:pt idx="2">
                  <c:v>3.9343525179856113E-2</c:v>
                </c:pt>
                <c:pt idx="3">
                  <c:v>0.54061069326357092</c:v>
                </c:pt>
                <c:pt idx="4">
                  <c:v>0.12532701111837802</c:v>
                </c:pt>
                <c:pt idx="5">
                  <c:v>7.1288423806409415E-2</c:v>
                </c:pt>
                <c:pt idx="6">
                  <c:v>2.4730215827338128E-3</c:v>
                </c:pt>
                <c:pt idx="7">
                  <c:v>0.22095732504905166</c:v>
                </c:pt>
                <c:pt idx="8">
                  <c:v>0.18247220405493786</c:v>
                </c:pt>
                <c:pt idx="9">
                  <c:v>1</c:v>
                </c:pt>
                <c:pt idx="10">
                  <c:v>0.16980052321778941</c:v>
                </c:pt>
                <c:pt idx="11">
                  <c:v>1.0219097449313277E-2</c:v>
                </c:pt>
              </c:numCache>
            </c:numRef>
          </c:val>
          <c:extLst>
            <c:ext xmlns:c16="http://schemas.microsoft.com/office/drawing/2014/chart" uri="{C3380CC4-5D6E-409C-BE32-E72D297353CC}">
              <c16:uniqueId val="{00000000-2336-4D3B-9D04-635ABF1EEBE0}"/>
            </c:ext>
          </c:extLst>
        </c:ser>
        <c:ser>
          <c:idx val="1"/>
          <c:order val="1"/>
          <c:tx>
            <c:strRef>
              <c:f>'Institution Subgroup Overview'!$X$2:$Y$2</c:f>
              <c:strCache>
                <c:ptCount val="1"/>
                <c:pt idx="0">
                  <c:v>Students Placing Into Remedial Work</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Lit>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Pell Grant Eligible</c:v>
              </c:pt>
              <c:pt idx="10">
                <c:v>English Language Learner</c:v>
              </c:pt>
              <c:pt idx="11">
                <c:v>Migrant</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'Institution Subgroup Overview'!$Y$4:$Y$16</c15:sqref>
                  </c15:fullRef>
                </c:ext>
              </c:extLst>
              <c:f>'Institution Subgroup Overview'!$Y$5:$Y$16</c:f>
              <c:numCache>
                <c:formatCode>0.00%</c:formatCode>
                <c:ptCount val="12"/>
                <c:pt idx="0">
                  <c:v>0.2</c:v>
                </c:pt>
                <c:pt idx="1">
                  <c:v>0.2</c:v>
                </c:pt>
                <c:pt idx="2">
                  <c:v>0.2</c:v>
                </c:pt>
                <c:pt idx="3">
                  <c:v>0.19999999999999998</c:v>
                </c:pt>
                <c:pt idx="4">
                  <c:v>0.2</c:v>
                </c:pt>
                <c:pt idx="5">
                  <c:v>0.2</c:v>
                </c:pt>
                <c:pt idx="6">
                  <c:v>0.19999999999999998</c:v>
                </c:pt>
                <c:pt idx="7">
                  <c:v>0.19999999999999998</c:v>
                </c:pt>
                <c:pt idx="8">
                  <c:v>0.19999999999999998</c:v>
                </c:pt>
                <c:pt idx="9">
                  <c:v>0.2</c:v>
                </c:pt>
                <c:pt idx="10">
                  <c:v>0.19999999999999998</c:v>
                </c:pt>
                <c:pt idx="11">
                  <c:v>0.2</c:v>
                </c:pt>
              </c:numCache>
            </c:numRef>
          </c:val>
          <c:extLst>
            <c:ext xmlns:c16="http://schemas.microsoft.com/office/drawing/2014/chart" uri="{C3380CC4-5D6E-409C-BE32-E72D297353CC}">
              <c16:uniqueId val="{00000001-2336-4D3B-9D04-635ABF1EEBE0}"/>
            </c:ext>
          </c:extLst>
        </c:ser>
        <c:dLbls>
          <c:showLegendKey val="0"/>
          <c:showVal val="0"/>
          <c:showCatName val="0"/>
          <c:showSerName val="0"/>
          <c:showPercent val="0"/>
          <c:showBubbleSize val="0"/>
        </c:dLbls>
        <c:gapWidth val="65"/>
        <c:shape val="box"/>
        <c:axId val="1745093776"/>
        <c:axId val="1830326256"/>
        <c:axId val="0"/>
      </c:bar3DChart>
      <c:catAx>
        <c:axId val="17450937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1830326256"/>
        <c:crosses val="autoZero"/>
        <c:auto val="1"/>
        <c:lblAlgn val="ctr"/>
        <c:lblOffset val="100"/>
        <c:noMultiLvlLbl val="0"/>
      </c:catAx>
      <c:valAx>
        <c:axId val="1830326256"/>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174509377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Demographics for all students, and students completing gateway math courses with a grade of C or better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1"/>
          <c:order val="0"/>
          <c:tx>
            <c:strRef>
              <c:f>'Institution Subgroup Overview'!$B$2:$C$2</c:f>
              <c:strCache>
                <c:ptCount val="1"/>
                <c:pt idx="0">
                  <c:v>All students</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'1. Institution overview'!$A$3:$A$15</c:f>
              <c:strCache>
                <c:ptCount val="13"/>
                <c:pt idx="0">
                  <c:v>All Students</c:v>
                </c:pt>
                <c:pt idx="1">
                  <c:v>Male</c:v>
                </c:pt>
                <c:pt idx="2">
                  <c:v>Female</c:v>
                </c:pt>
                <c:pt idx="3">
                  <c:v>Asian/Pacific Islander</c:v>
                </c:pt>
                <c:pt idx="4">
                  <c:v>Black Non-Hispanic</c:v>
                </c:pt>
                <c:pt idx="5">
                  <c:v>Hispanic</c:v>
                </c:pt>
                <c:pt idx="6">
                  <c:v>Multiracial</c:v>
                </c:pt>
                <c:pt idx="7">
                  <c:v>American Indian/Alaska Native</c:v>
                </c:pt>
                <c:pt idx="8">
                  <c:v>White Non-Hispanic</c:v>
                </c:pt>
                <c:pt idx="9">
                  <c:v>Students with Disabilities</c:v>
                </c:pt>
                <c:pt idx="10">
                  <c:v>Pell Eligible</c:v>
                </c:pt>
                <c:pt idx="11">
                  <c:v>English Language Learner</c:v>
                </c:pt>
                <c:pt idx="12">
                  <c:v>Migrant</c:v>
                </c:pt>
              </c:strCache>
            </c:strRef>
          </c:cat>
          <c:val>
            <c:numRef>
              <c:f>'Institution Subgroup Overview'!$C$4:$C$16</c:f>
              <c:numCache>
                <c:formatCode>0.0%</c:formatCode>
                <c:ptCount val="13"/>
                <c:pt idx="0">
                  <c:v>1</c:v>
                </c:pt>
                <c:pt idx="1">
                  <c:v>0.47999100719424459</c:v>
                </c:pt>
                <c:pt idx="2">
                  <c:v>0.52000899280575541</c:v>
                </c:pt>
                <c:pt idx="3">
                  <c:v>3.9343525179856113E-2</c:v>
                </c:pt>
                <c:pt idx="4">
                  <c:v>0.54061069326357092</c:v>
                </c:pt>
                <c:pt idx="5">
                  <c:v>0.12532701111837802</c:v>
                </c:pt>
                <c:pt idx="6">
                  <c:v>7.1288423806409415E-2</c:v>
                </c:pt>
                <c:pt idx="7">
                  <c:v>2.4730215827338128E-3</c:v>
                </c:pt>
                <c:pt idx="8">
                  <c:v>0.22095732504905166</c:v>
                </c:pt>
                <c:pt idx="9">
                  <c:v>0.18247220405493786</c:v>
                </c:pt>
                <c:pt idx="10">
                  <c:v>1</c:v>
                </c:pt>
                <c:pt idx="11">
                  <c:v>0.16980052321778941</c:v>
                </c:pt>
                <c:pt idx="12">
                  <c:v>1.0219097449313277E-2</c:v>
                </c:pt>
              </c:numCache>
            </c:numRef>
          </c:val>
          <c:extLst>
            <c:ext xmlns:c16="http://schemas.microsoft.com/office/drawing/2014/chart" uri="{C3380CC4-5D6E-409C-BE32-E72D297353CC}">
              <c16:uniqueId val="{00000001-8EF9-4A35-A567-A5BE17B247FC}"/>
            </c:ext>
          </c:extLst>
        </c:ser>
        <c:ser>
          <c:idx val="0"/>
          <c:order val="1"/>
          <c:tx>
            <c:strRef>
              <c:f>'Institution Subgroup Overview'!$Z$2:$AA$2</c:f>
              <c:strCache>
                <c:ptCount val="1"/>
                <c:pt idx="0">
                  <c:v>Students Completing Gateway Math</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'1. Institution overview'!$A$3:$A$15</c:f>
              <c:strCache>
                <c:ptCount val="13"/>
                <c:pt idx="0">
                  <c:v>All Students</c:v>
                </c:pt>
                <c:pt idx="1">
                  <c:v>Male</c:v>
                </c:pt>
                <c:pt idx="2">
                  <c:v>Female</c:v>
                </c:pt>
                <c:pt idx="3">
                  <c:v>Asian/Pacific Islander</c:v>
                </c:pt>
                <c:pt idx="4">
                  <c:v>Black Non-Hispanic</c:v>
                </c:pt>
                <c:pt idx="5">
                  <c:v>Hispanic</c:v>
                </c:pt>
                <c:pt idx="6">
                  <c:v>Multiracial</c:v>
                </c:pt>
                <c:pt idx="7">
                  <c:v>American Indian/Alaska Native</c:v>
                </c:pt>
                <c:pt idx="8">
                  <c:v>White Non-Hispanic</c:v>
                </c:pt>
                <c:pt idx="9">
                  <c:v>Students with Disabilities</c:v>
                </c:pt>
                <c:pt idx="10">
                  <c:v>Pell Eligible</c:v>
                </c:pt>
                <c:pt idx="11">
                  <c:v>English Language Learner</c:v>
                </c:pt>
                <c:pt idx="12">
                  <c:v>Migrant</c:v>
                </c:pt>
              </c:strCache>
            </c:strRef>
          </c:cat>
          <c:val>
            <c:numRef>
              <c:f>'Institution Subgroup Overview'!$AA$4:$AA$16</c:f>
              <c:numCache>
                <c:formatCode>0.0%</c:formatCode>
                <c:ptCount val="13"/>
                <c:pt idx="0">
                  <c:v>0.03</c:v>
                </c:pt>
                <c:pt idx="1">
                  <c:v>0.03</c:v>
                </c:pt>
                <c:pt idx="2">
                  <c:v>0.03</c:v>
                </c:pt>
                <c:pt idx="3">
                  <c:v>0.03</c:v>
                </c:pt>
                <c:pt idx="4">
                  <c:v>0.03</c:v>
                </c:pt>
                <c:pt idx="5">
                  <c:v>2.9999999999999995E-2</c:v>
                </c:pt>
                <c:pt idx="6">
                  <c:v>0.03</c:v>
                </c:pt>
                <c:pt idx="7">
                  <c:v>0.03</c:v>
                </c:pt>
                <c:pt idx="8">
                  <c:v>0.03</c:v>
                </c:pt>
                <c:pt idx="9">
                  <c:v>0.03</c:v>
                </c:pt>
                <c:pt idx="10">
                  <c:v>0.03</c:v>
                </c:pt>
                <c:pt idx="11">
                  <c:v>0.03</c:v>
                </c:pt>
                <c:pt idx="12">
                  <c:v>0.03</c:v>
                </c:pt>
              </c:numCache>
            </c:numRef>
          </c:val>
          <c:extLst>
            <c:ext xmlns:c16="http://schemas.microsoft.com/office/drawing/2014/chart" uri="{C3380CC4-5D6E-409C-BE32-E72D297353CC}">
              <c16:uniqueId val="{00000000-8EF9-4A35-A567-A5BE17B247FC}"/>
            </c:ext>
          </c:extLst>
        </c:ser>
        <c:dLbls>
          <c:showLegendKey val="0"/>
          <c:showVal val="0"/>
          <c:showCatName val="0"/>
          <c:showSerName val="0"/>
          <c:showPercent val="0"/>
          <c:showBubbleSize val="0"/>
        </c:dLbls>
        <c:gapWidth val="65"/>
        <c:shape val="box"/>
        <c:axId val="1090563840"/>
        <c:axId val="1830303792"/>
        <c:axId val="0"/>
      </c:bar3DChart>
      <c:catAx>
        <c:axId val="10905638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1830303792"/>
        <c:crosses val="autoZero"/>
        <c:auto val="1"/>
        <c:lblAlgn val="ctr"/>
        <c:lblOffset val="100"/>
        <c:noMultiLvlLbl val="0"/>
      </c:catAx>
      <c:valAx>
        <c:axId val="1830303792"/>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1090563840"/>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Count of all full time students and full time students completing 30 credits in the first year, by subgroup</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'Institution Subgroup Overview'!$AB$2:$AC$2</c:f>
              <c:strCache>
                <c:ptCount val="1"/>
                <c:pt idx="0">
                  <c:v>Full Time Students Completing 30 credits in the first year</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'Institution Subgroup Overview'!$A$4:$A$16</c:f>
              <c:strCache>
                <c:ptCount val="13"/>
                <c:pt idx="0">
                  <c:v>All Students</c:v>
                </c:pt>
                <c:pt idx="1">
                  <c:v>Male</c:v>
                </c:pt>
                <c:pt idx="2">
                  <c:v>Female</c:v>
                </c:pt>
                <c:pt idx="3">
                  <c:v>Asian/Pacific Islander</c:v>
                </c:pt>
                <c:pt idx="4">
                  <c:v>Black Non-Hispanic</c:v>
                </c:pt>
                <c:pt idx="5">
                  <c:v>Hispanic</c:v>
                </c:pt>
                <c:pt idx="6">
                  <c:v>Multiracial</c:v>
                </c:pt>
                <c:pt idx="7">
                  <c:v>American Indian/Alaska Native</c:v>
                </c:pt>
                <c:pt idx="8">
                  <c:v>White Non-Hispanic</c:v>
                </c:pt>
                <c:pt idx="9">
                  <c:v>Students with Disabilities</c:v>
                </c:pt>
                <c:pt idx="10">
                  <c:v>Pell Grant Eligible</c:v>
                </c:pt>
                <c:pt idx="11">
                  <c:v>English Language Learner</c:v>
                </c:pt>
                <c:pt idx="12">
                  <c:v>Migrant</c:v>
                </c:pt>
              </c:strCache>
            </c:strRef>
          </c:cat>
          <c:val>
            <c:numRef>
              <c:f>'Institution Subgroup Overview'!$AB$4:$AB$16</c:f>
              <c:numCache>
                <c:formatCode>General</c:formatCode>
                <c:ptCount val="13"/>
                <c:pt idx="0">
                  <c:v>8154.666666666667</c:v>
                </c:pt>
                <c:pt idx="1">
                  <c:v>3914.1666666666665</c:v>
                </c:pt>
                <c:pt idx="2">
                  <c:v>4240.5</c:v>
                </c:pt>
                <c:pt idx="3">
                  <c:v>320.83333333333331</c:v>
                </c:pt>
                <c:pt idx="4">
                  <c:v>4408.5</c:v>
                </c:pt>
                <c:pt idx="5">
                  <c:v>1022</c:v>
                </c:pt>
                <c:pt idx="6">
                  <c:v>581.33333333333337</c:v>
                </c:pt>
                <c:pt idx="7">
                  <c:v>20.166666666666668</c:v>
                </c:pt>
                <c:pt idx="8">
                  <c:v>1801.8333333333333</c:v>
                </c:pt>
                <c:pt idx="9">
                  <c:v>1488</c:v>
                </c:pt>
                <c:pt idx="10">
                  <c:v>8154.666666666667</c:v>
                </c:pt>
                <c:pt idx="11">
                  <c:v>1384.6666666666667</c:v>
                </c:pt>
                <c:pt idx="12">
                  <c:v>83.333333333333329</c:v>
                </c:pt>
              </c:numCache>
            </c:numRef>
          </c:val>
          <c:extLst>
            <c:ext xmlns:c16="http://schemas.microsoft.com/office/drawing/2014/chart" uri="{C3380CC4-5D6E-409C-BE32-E72D297353CC}">
              <c16:uniqueId val="{00000000-1793-4188-ABC8-7F29D7BDBE63}"/>
            </c:ext>
          </c:extLst>
        </c:ser>
        <c:ser>
          <c:idx val="1"/>
          <c:order val="1"/>
          <c:tx>
            <c:strRef>
              <c:f>'Institution Subgroup Overview'!$H$2:$I$2</c:f>
              <c:strCache>
                <c:ptCount val="1"/>
                <c:pt idx="0">
                  <c:v>Full-Time Students</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'Institution Subgroup Overview'!$A$4:$A$16</c:f>
              <c:strCache>
                <c:ptCount val="13"/>
                <c:pt idx="0">
                  <c:v>All Students</c:v>
                </c:pt>
                <c:pt idx="1">
                  <c:v>Male</c:v>
                </c:pt>
                <c:pt idx="2">
                  <c:v>Female</c:v>
                </c:pt>
                <c:pt idx="3">
                  <c:v>Asian/Pacific Islander</c:v>
                </c:pt>
                <c:pt idx="4">
                  <c:v>Black Non-Hispanic</c:v>
                </c:pt>
                <c:pt idx="5">
                  <c:v>Hispanic</c:v>
                </c:pt>
                <c:pt idx="6">
                  <c:v>Multiracial</c:v>
                </c:pt>
                <c:pt idx="7">
                  <c:v>American Indian/Alaska Native</c:v>
                </c:pt>
                <c:pt idx="8">
                  <c:v>White Non-Hispanic</c:v>
                </c:pt>
                <c:pt idx="9">
                  <c:v>Students with Disabilities</c:v>
                </c:pt>
                <c:pt idx="10">
                  <c:v>Pell Grant Eligible</c:v>
                </c:pt>
                <c:pt idx="11">
                  <c:v>English Language Learner</c:v>
                </c:pt>
                <c:pt idx="12">
                  <c:v>Migrant</c:v>
                </c:pt>
              </c:strCache>
            </c:strRef>
          </c:cat>
          <c:val>
            <c:numRef>
              <c:f>'Institution Subgroup Overview'!$H$4:$H$16</c:f>
              <c:numCache>
                <c:formatCode>0</c:formatCode>
                <c:ptCount val="13"/>
                <c:pt idx="0">
                  <c:v>24464</c:v>
                </c:pt>
                <c:pt idx="1">
                  <c:v>11742.5</c:v>
                </c:pt>
                <c:pt idx="2">
                  <c:v>12721.5</c:v>
                </c:pt>
                <c:pt idx="3">
                  <c:v>962.5</c:v>
                </c:pt>
                <c:pt idx="4">
                  <c:v>13225.5</c:v>
                </c:pt>
                <c:pt idx="5">
                  <c:v>3066</c:v>
                </c:pt>
                <c:pt idx="6">
                  <c:v>1744</c:v>
                </c:pt>
                <c:pt idx="7">
                  <c:v>60.5</c:v>
                </c:pt>
                <c:pt idx="8">
                  <c:v>5405.5</c:v>
                </c:pt>
                <c:pt idx="9">
                  <c:v>4464</c:v>
                </c:pt>
                <c:pt idx="10">
                  <c:v>24464</c:v>
                </c:pt>
                <c:pt idx="11">
                  <c:v>4154</c:v>
                </c:pt>
                <c:pt idx="12">
                  <c:v>250</c:v>
                </c:pt>
              </c:numCache>
            </c:numRef>
          </c:val>
          <c:extLst>
            <c:ext xmlns:c16="http://schemas.microsoft.com/office/drawing/2014/chart" uri="{C3380CC4-5D6E-409C-BE32-E72D297353CC}">
              <c16:uniqueId val="{00000001-1793-4188-ABC8-7F29D7BDBE63}"/>
            </c:ext>
          </c:extLst>
        </c:ser>
        <c:dLbls>
          <c:showLegendKey val="0"/>
          <c:showVal val="0"/>
          <c:showCatName val="0"/>
          <c:showSerName val="0"/>
          <c:showPercent val="0"/>
          <c:showBubbleSize val="0"/>
        </c:dLbls>
        <c:gapWidth val="65"/>
        <c:shape val="box"/>
        <c:axId val="870835888"/>
        <c:axId val="1573534144"/>
        <c:axId val="0"/>
      </c:bar3DChart>
      <c:catAx>
        <c:axId val="8708358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1573534144"/>
        <c:crosses val="autoZero"/>
        <c:auto val="1"/>
        <c:lblAlgn val="ctr"/>
        <c:lblOffset val="100"/>
        <c:noMultiLvlLbl val="0"/>
      </c:catAx>
      <c:valAx>
        <c:axId val="157353414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870835888"/>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Institution and Career Pathway Student Demographics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280478604142094"/>
          <c:y val="0.14730678117947946"/>
          <c:w val="0.83861221800716201"/>
          <c:h val="0.43649137148562833"/>
        </c:manualLayout>
      </c:layout>
      <c:bar3DChart>
        <c:barDir val="col"/>
        <c:grouping val="clustered"/>
        <c:varyColors val="0"/>
        <c:ser>
          <c:idx val="0"/>
          <c:order val="0"/>
          <c:tx>
            <c:strRef>
              <c:f>'Institution Subgroup Overview'!$B$2</c:f>
              <c:strCache>
                <c:ptCount val="1"/>
                <c:pt idx="0">
                  <c:v>All students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extLst>
                <c:ext xmlns:c15="http://schemas.microsoft.com/office/drawing/2012/chart" uri="{02D57815-91ED-43cb-92C2-25804820EDAC}">
                  <c15:fullRef>
                    <c15:sqref>'Institution Subgroup Overview'!$A$4:$A$16</c15:sqref>
                  </c15:fullRef>
                </c:ext>
              </c:extLst>
              <c:f>'Institution Subgroup Overview'!$A$5:$A$16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Pell Grant Eligible</c:v>
                </c:pt>
                <c:pt idx="10">
                  <c:v>English Language Learner</c:v>
                </c:pt>
                <c:pt idx="11">
                  <c:v>Migrant</c:v>
                </c:pt>
              </c:strCache>
            </c:strRef>
          </c:cat>
          <c:val>
            <c:numRef>
              <c:extLst>
                <c:ext xmlns:c15="http://schemas.microsoft.com/office/drawing/2012/chart" uri="{02D57815-91ED-43cb-92C2-25804820EDAC}">
                  <c15:fullRef>
                    <c15:sqref>'Institution Subgroup Overview'!$C$4:$C$16</c15:sqref>
                  </c15:fullRef>
                </c:ext>
              </c:extLst>
              <c:f>'Institution Subgroup Overview'!$C$5:$C$16</c:f>
              <c:numCache>
                <c:formatCode>0.0%</c:formatCode>
                <c:ptCount val="12"/>
                <c:pt idx="0">
                  <c:v>0.47999100719424459</c:v>
                </c:pt>
                <c:pt idx="1">
                  <c:v>0.52000899280575541</c:v>
                </c:pt>
                <c:pt idx="2">
                  <c:v>3.9343525179856113E-2</c:v>
                </c:pt>
                <c:pt idx="3">
                  <c:v>0.54061069326357092</c:v>
                </c:pt>
                <c:pt idx="4">
                  <c:v>0.12532701111837802</c:v>
                </c:pt>
                <c:pt idx="5">
                  <c:v>7.1288423806409415E-2</c:v>
                </c:pt>
                <c:pt idx="6">
                  <c:v>2.4730215827338128E-3</c:v>
                </c:pt>
                <c:pt idx="7">
                  <c:v>0.22095732504905166</c:v>
                </c:pt>
                <c:pt idx="8">
                  <c:v>0.18247220405493786</c:v>
                </c:pt>
                <c:pt idx="9">
                  <c:v>1</c:v>
                </c:pt>
                <c:pt idx="10">
                  <c:v>0.16980052321778941</c:v>
                </c:pt>
                <c:pt idx="11">
                  <c:v>1.0219097449313277E-2</c:v>
                </c:pt>
              </c:numCache>
            </c:numRef>
          </c:val>
          <c:extLst>
            <c:ext xmlns:c16="http://schemas.microsoft.com/office/drawing/2014/chart" uri="{C3380CC4-5D6E-409C-BE32-E72D297353CC}">
              <c16:uniqueId val="{00000000-0655-4471-ABE1-E56C347BA73A}"/>
            </c:ext>
          </c:extLst>
        </c:ser>
        <c:ser>
          <c:idx val="1"/>
          <c:order val="1"/>
          <c:tx>
            <c:strRef>
              <c:f>'Institution Subgroup Overview'!$D$2</c:f>
              <c:strCache>
                <c:ptCount val="1"/>
                <c:pt idx="0">
                  <c:v>Career Pathways Students</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extLst>
                <c:ext xmlns:c15="http://schemas.microsoft.com/office/drawing/2012/chart" uri="{02D57815-91ED-43cb-92C2-25804820EDAC}">
                  <c15:fullRef>
                    <c15:sqref>'Institution Subgroup Overview'!$A$4:$A$16</c15:sqref>
                  </c15:fullRef>
                </c:ext>
              </c:extLst>
              <c:f>'Institution Subgroup Overview'!$A$5:$A$16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Pell Grant Eligible</c:v>
                </c:pt>
                <c:pt idx="10">
                  <c:v>English Language Learner</c:v>
                </c:pt>
                <c:pt idx="11">
                  <c:v>Migrant</c:v>
                </c:pt>
              </c:strCache>
            </c:strRef>
          </c:cat>
          <c:val>
            <c:numRef>
              <c:extLst>
                <c:ext xmlns:c15="http://schemas.microsoft.com/office/drawing/2012/chart" uri="{02D57815-91ED-43cb-92C2-25804820EDAC}">
                  <c15:fullRef>
                    <c15:sqref>'Institution Subgroup Overview'!$E$4:$E$16</c15:sqref>
                  </c15:fullRef>
                </c:ext>
              </c:extLst>
              <c:f>'Institution Subgroup Overview'!$E$5:$E$16</c:f>
              <c:numCache>
                <c:formatCode>0.0%</c:formatCode>
                <c:ptCount val="12"/>
                <c:pt idx="0">
                  <c:v>1.2774111134766872E-2</c:v>
                </c:pt>
                <c:pt idx="1">
                  <c:v>1.3756239437173289E-2</c:v>
                </c:pt>
                <c:pt idx="2">
                  <c:v>3.3766233766233764E-2</c:v>
                </c:pt>
                <c:pt idx="3">
                  <c:v>2.457374012324676E-3</c:v>
                </c:pt>
                <c:pt idx="4">
                  <c:v>1.4840182648401826E-2</c:v>
                </c:pt>
                <c:pt idx="5">
                  <c:v>5.5905963302752291E-2</c:v>
                </c:pt>
                <c:pt idx="6">
                  <c:v>0.32231404958677684</c:v>
                </c:pt>
                <c:pt idx="7">
                  <c:v>1.8037184349273889E-2</c:v>
                </c:pt>
                <c:pt idx="8">
                  <c:v>3.6178315412186378E-2</c:v>
                </c:pt>
                <c:pt idx="9">
                  <c:v>3.2292347939829953E-3</c:v>
                </c:pt>
                <c:pt idx="10">
                  <c:v>3.1295137217140106E-3</c:v>
                </c:pt>
                <c:pt idx="11">
                  <c:v>1.6E-2</c:v>
                </c:pt>
              </c:numCache>
            </c:numRef>
          </c:val>
          <c:extLst>
            <c:ext xmlns:c16="http://schemas.microsoft.com/office/drawing/2014/chart" uri="{C3380CC4-5D6E-409C-BE32-E72D297353CC}">
              <c16:uniqueId val="{00000001-0655-4471-ABE1-E56C347BA73A}"/>
            </c:ext>
          </c:extLst>
        </c:ser>
        <c:dLbls>
          <c:showLegendKey val="0"/>
          <c:showVal val="0"/>
          <c:showCatName val="0"/>
          <c:showSerName val="0"/>
          <c:showPercent val="0"/>
          <c:showBubbleSize val="0"/>
        </c:dLbls>
        <c:gapWidth val="65"/>
        <c:shape val="box"/>
        <c:axId val="168051823"/>
        <c:axId val="728714447"/>
        <c:axId val="0"/>
      </c:bar3DChart>
      <c:catAx>
        <c:axId val="16805182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728714447"/>
        <c:crosses val="autoZero"/>
        <c:auto val="1"/>
        <c:lblAlgn val="ctr"/>
        <c:lblOffset val="100"/>
        <c:noMultiLvlLbl val="0"/>
      </c:catAx>
      <c:valAx>
        <c:axId val="728714447"/>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168051823"/>
        <c:crosses val="autoZero"/>
        <c:crossBetween val="between"/>
      </c:valAx>
      <c:spPr>
        <a:noFill/>
        <a:ln>
          <a:noFill/>
        </a:ln>
        <a:effectLst/>
      </c:spPr>
    </c:plotArea>
    <c:legend>
      <c:legendPos val="r"/>
      <c:layout>
        <c:manualLayout>
          <c:xMode val="edge"/>
          <c:yMode val="edge"/>
          <c:x val="1.3979831468434866E-3"/>
          <c:y val="0.91107406433229909"/>
          <c:w val="0.99050485086125351"/>
          <c:h val="8.8925935667700892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800">
                <a:latin typeface="Arial" panose="020B0604020202020204" pitchFamily="34" charset="0"/>
                <a:cs typeface="Arial" panose="020B0604020202020204" pitchFamily="34" charset="0"/>
              </a:rPr>
              <a:t>Pathway Completion by Subgroup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665048118985127"/>
          <c:y val="0.14261235202742514"/>
          <c:w val="0.81216870592651513"/>
          <c:h val="0.45645829985537523"/>
        </c:manualLayout>
      </c:layout>
      <c:bar3DChart>
        <c:barDir val="col"/>
        <c:grouping val="clustered"/>
        <c:varyColors val="0"/>
        <c:ser>
          <c:idx val="3"/>
          <c:order val="0"/>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cat>
            <c:strRef>
              <c:f>'Institution Subgroup Overview'!$A$4:$A$16</c:f>
              <c:strCache>
                <c:ptCount val="13"/>
                <c:pt idx="0">
                  <c:v>All Students</c:v>
                </c:pt>
                <c:pt idx="1">
                  <c:v>Male</c:v>
                </c:pt>
                <c:pt idx="2">
                  <c:v>Female</c:v>
                </c:pt>
                <c:pt idx="3">
                  <c:v>Asian/Pacific Islander</c:v>
                </c:pt>
                <c:pt idx="4">
                  <c:v>Black Non-Hispanic</c:v>
                </c:pt>
                <c:pt idx="5">
                  <c:v>Hispanic</c:v>
                </c:pt>
                <c:pt idx="6">
                  <c:v>Multiracial</c:v>
                </c:pt>
                <c:pt idx="7">
                  <c:v>American Indian/Alaska Native</c:v>
                </c:pt>
                <c:pt idx="8">
                  <c:v>White Non-Hispanic</c:v>
                </c:pt>
                <c:pt idx="9">
                  <c:v>Students with Disabilities</c:v>
                </c:pt>
                <c:pt idx="10">
                  <c:v>Pell Grant Eligible</c:v>
                </c:pt>
                <c:pt idx="11">
                  <c:v>English Language Learner</c:v>
                </c:pt>
                <c:pt idx="12">
                  <c:v>Migrant</c:v>
                </c:pt>
              </c:strCache>
            </c:strRef>
          </c:cat>
          <c:val>
            <c:numRef>
              <c:f>'Institution Subgroup Overview'!$M$4:$M$16</c:f>
              <c:numCache>
                <c:formatCode>0.0%</c:formatCode>
                <c:ptCount val="13"/>
                <c:pt idx="0">
                  <c:v>0.30769230769230771</c:v>
                </c:pt>
                <c:pt idx="1">
                  <c:v>0.31333333333333335</c:v>
                </c:pt>
                <c:pt idx="2">
                  <c:v>0.30285714285714288</c:v>
                </c:pt>
                <c:pt idx="3">
                  <c:v>0.18461538461538463</c:v>
                </c:pt>
                <c:pt idx="4">
                  <c:v>0.24615384615384617</c:v>
                </c:pt>
                <c:pt idx="5">
                  <c:v>0</c:v>
                </c:pt>
                <c:pt idx="6">
                  <c:v>6.6666666666666666E-2</c:v>
                </c:pt>
                <c:pt idx="7">
                  <c:v>0</c:v>
                </c:pt>
                <c:pt idx="8">
                  <c:v>0.33333333333333331</c:v>
                </c:pt>
                <c:pt idx="9">
                  <c:v>0.24148606811145512</c:v>
                </c:pt>
                <c:pt idx="10">
                  <c:v>0.16455696202531644</c:v>
                </c:pt>
                <c:pt idx="11">
                  <c:v>0.5</c:v>
                </c:pt>
                <c:pt idx="12">
                  <c:v>0</c:v>
                </c:pt>
              </c:numCache>
            </c:numRef>
          </c:val>
          <c:extLst xmlns:c15="http://schemas.microsoft.com/office/drawing/2012/chart">
            <c:ext xmlns:c16="http://schemas.microsoft.com/office/drawing/2014/chart" uri="{C3380CC4-5D6E-409C-BE32-E72D297353CC}">
              <c16:uniqueId val="{00000001-DD5B-4DFE-BD85-5CAB12DA64F8}"/>
            </c:ext>
          </c:extLst>
        </c:ser>
        <c:dLbls>
          <c:showLegendKey val="0"/>
          <c:showVal val="0"/>
          <c:showCatName val="0"/>
          <c:showSerName val="0"/>
          <c:showPercent val="0"/>
          <c:showBubbleSize val="0"/>
        </c:dLbls>
        <c:gapWidth val="85"/>
        <c:gapDepth val="123"/>
        <c:shape val="box"/>
        <c:axId val="370935263"/>
        <c:axId val="728767695"/>
        <c:axId val="0"/>
        <c:extLst/>
      </c:bar3DChart>
      <c:catAx>
        <c:axId val="37093526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728767695"/>
        <c:crosses val="autoZero"/>
        <c:auto val="1"/>
        <c:lblAlgn val="ctr"/>
        <c:lblOffset val="100"/>
        <c:noMultiLvlLbl val="0"/>
      </c:catAx>
      <c:valAx>
        <c:axId val="728767695"/>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3709352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Demographics for all career pathway students, and pathway students in high priority sectors</a:t>
            </a:r>
          </a:p>
        </c:rich>
      </c:tx>
      <c:layout>
        <c:manualLayout>
          <c:xMode val="edge"/>
          <c:yMode val="edge"/>
          <c:x val="0.11930350014546183"/>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1"/>
          <c:order val="0"/>
          <c:tx>
            <c:v>High Priority Sector Pathway Students</c:v>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extLst>
                <c:ext xmlns:c15="http://schemas.microsoft.com/office/drawing/2012/chart" uri="{02D57815-91ED-43cb-92C2-25804820EDAC}">
                  <c15:fullRef>
                    <c15:sqref>'Institution Subgroup Overview'!$A$4:$A$16</c15:sqref>
                  </c15:fullRef>
                </c:ext>
              </c:extLst>
              <c:f>'Institution Subgroup Overview'!$A$5:$A$16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Pell Grant Eligible</c:v>
                </c:pt>
                <c:pt idx="10">
                  <c:v>English Language Learner</c:v>
                </c:pt>
                <c:pt idx="11">
                  <c:v>Migrant</c:v>
                </c:pt>
              </c:strCache>
            </c:strRef>
          </c:cat>
          <c:val>
            <c:numRef>
              <c:extLst>
                <c:ext xmlns:c15="http://schemas.microsoft.com/office/drawing/2012/chart" uri="{02D57815-91ED-43cb-92C2-25804820EDAC}">
                  <c15:fullRef>
                    <c15:sqref>'Institution Subgroup Overview'!$O$4:$O$16</c15:sqref>
                  </c15:fullRef>
                </c:ext>
              </c:extLst>
              <c:f>'Institution Subgroup Overview'!$O$5:$O$16</c:f>
              <c:numCache>
                <c:formatCode>0.0%</c:formatCode>
                <c:ptCount val="12"/>
                <c:pt idx="0">
                  <c:v>0.6</c:v>
                </c:pt>
                <c:pt idx="1">
                  <c:v>0.48571428571428571</c:v>
                </c:pt>
                <c:pt idx="2">
                  <c:v>0.53846153846153844</c:v>
                </c:pt>
                <c:pt idx="3">
                  <c:v>0.53846153846153844</c:v>
                </c:pt>
                <c:pt idx="4">
                  <c:v>0.53846153846153844</c:v>
                </c:pt>
                <c:pt idx="5">
                  <c:v>0.53846153846153844</c:v>
                </c:pt>
                <c:pt idx="6">
                  <c:v>0.53846153846153844</c:v>
                </c:pt>
                <c:pt idx="7">
                  <c:v>0.53846153846153844</c:v>
                </c:pt>
                <c:pt idx="8">
                  <c:v>0.66563467492260064</c:v>
                </c:pt>
                <c:pt idx="9">
                  <c:v>0.67088607594936711</c:v>
                </c:pt>
                <c:pt idx="10">
                  <c:v>0.53846153846153844</c:v>
                </c:pt>
                <c:pt idx="11">
                  <c:v>0.75</c:v>
                </c:pt>
              </c:numCache>
            </c:numRef>
          </c:val>
          <c:extLst>
            <c:ext xmlns:c16="http://schemas.microsoft.com/office/drawing/2014/chart" uri="{C3380CC4-5D6E-409C-BE32-E72D297353CC}">
              <c16:uniqueId val="{00000000-3061-418E-939A-39F9D36D99CF}"/>
            </c:ext>
          </c:extLst>
        </c:ser>
        <c:ser>
          <c:idx val="0"/>
          <c:order val="1"/>
          <c:tx>
            <c:v>Career Pathway Students in Non-Priority Sectors</c:v>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Lit>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Pell Grant Eligible</c:v>
              </c:pt>
              <c:pt idx="10">
                <c:v>English Language Learner</c:v>
              </c:pt>
              <c:pt idx="11">
                <c:v>Migrant</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'Institution Subgroup Overview'!$AU$4:$AU$16</c15:sqref>
                  </c15:fullRef>
                </c:ext>
              </c:extLst>
              <c:f>'Institution Subgroup Overview'!$AU$5:$AU$16</c:f>
              <c:numCache>
                <c:formatCode>0.0%</c:formatCode>
                <c:ptCount val="12"/>
                <c:pt idx="0">
                  <c:v>0.4</c:v>
                </c:pt>
                <c:pt idx="1">
                  <c:v>0.51428571428571423</c:v>
                </c:pt>
                <c:pt idx="2">
                  <c:v>0.46153846153846156</c:v>
                </c:pt>
                <c:pt idx="3">
                  <c:v>0.46153846153846156</c:v>
                </c:pt>
                <c:pt idx="4">
                  <c:v>0.46153846153846156</c:v>
                </c:pt>
                <c:pt idx="5">
                  <c:v>0.46153846153846156</c:v>
                </c:pt>
                <c:pt idx="6">
                  <c:v>0.46153846153846156</c:v>
                </c:pt>
                <c:pt idx="7">
                  <c:v>0.46153846153846156</c:v>
                </c:pt>
                <c:pt idx="8">
                  <c:v>0.33436532507739936</c:v>
                </c:pt>
                <c:pt idx="9">
                  <c:v>0.32911392405063289</c:v>
                </c:pt>
                <c:pt idx="10">
                  <c:v>0.46153846153846156</c:v>
                </c:pt>
                <c:pt idx="11">
                  <c:v>0.25</c:v>
                </c:pt>
              </c:numCache>
            </c:numRef>
          </c:val>
          <c:extLst>
            <c:ext xmlns:c16="http://schemas.microsoft.com/office/drawing/2014/chart" uri="{C3380CC4-5D6E-409C-BE32-E72D297353CC}">
              <c16:uniqueId val="{00000001-3061-418E-939A-39F9D36D99CF}"/>
            </c:ext>
          </c:extLst>
        </c:ser>
        <c:dLbls>
          <c:showLegendKey val="0"/>
          <c:showVal val="0"/>
          <c:showCatName val="0"/>
          <c:showSerName val="0"/>
          <c:showPercent val="0"/>
          <c:showBubbleSize val="0"/>
        </c:dLbls>
        <c:gapWidth val="65"/>
        <c:shape val="box"/>
        <c:axId val="752673952"/>
        <c:axId val="717000848"/>
        <c:axId val="0"/>
      </c:bar3DChart>
      <c:catAx>
        <c:axId val="7526739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717000848"/>
        <c:crosses val="autoZero"/>
        <c:auto val="1"/>
        <c:lblAlgn val="ctr"/>
        <c:lblOffset val="100"/>
        <c:noMultiLvlLbl val="0"/>
      </c:catAx>
      <c:valAx>
        <c:axId val="71700084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7526739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Demographics for Career Pathway Students by EPSO or Articulation Availability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1"/>
          <c:order val="0"/>
          <c:tx>
            <c:v>Career Pathway with EPSO</c:v>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extLst>
                <c:ext xmlns:c15="http://schemas.microsoft.com/office/drawing/2012/chart" uri="{02D57815-91ED-43cb-92C2-25804820EDAC}">
                  <c15:fullRef>
                    <c15:sqref>'Institution Subgroup Overview'!$A$4:$A$16</c15:sqref>
                  </c15:fullRef>
                </c:ext>
              </c:extLst>
              <c:f>'Institution Subgroup Overview'!$A$5:$A$16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Pell Grant Eligible</c:v>
                </c:pt>
                <c:pt idx="10">
                  <c:v>English Language Learner</c:v>
                </c:pt>
                <c:pt idx="11">
                  <c:v>Migrant</c:v>
                </c:pt>
              </c:strCache>
            </c:strRef>
          </c:cat>
          <c:val>
            <c:numRef>
              <c:extLst>
                <c:ext xmlns:c15="http://schemas.microsoft.com/office/drawing/2012/chart" uri="{02D57815-91ED-43cb-92C2-25804820EDAC}">
                  <c15:fullRef>
                    <c15:sqref>'Institution Subgroup Overview'!$Q$5:$Q$16</c15:sqref>
                  </c15:fullRef>
                </c:ext>
              </c:extLst>
              <c:f>'Institution Subgroup Overview'!$Q$6:$Q$16</c:f>
              <c:numCache>
                <c:formatCode>0.0%</c:formatCode>
                <c:ptCount val="11"/>
                <c:pt idx="0">
                  <c:v>0.9</c:v>
                </c:pt>
                <c:pt idx="1">
                  <c:v>0.92307692307692313</c:v>
                </c:pt>
                <c:pt idx="2">
                  <c:v>0.92307692307692313</c:v>
                </c:pt>
                <c:pt idx="3">
                  <c:v>0.92307692307692313</c:v>
                </c:pt>
                <c:pt idx="4">
                  <c:v>0.92307692307692313</c:v>
                </c:pt>
                <c:pt idx="5">
                  <c:v>0.92307692307692313</c:v>
                </c:pt>
                <c:pt idx="6">
                  <c:v>0.92307692307692313</c:v>
                </c:pt>
                <c:pt idx="7">
                  <c:v>0.90712074303405577</c:v>
                </c:pt>
                <c:pt idx="8">
                  <c:v>0.87341772151898733</c:v>
                </c:pt>
                <c:pt idx="9">
                  <c:v>0.92307692307692313</c:v>
                </c:pt>
                <c:pt idx="10">
                  <c:v>0.875</c:v>
                </c:pt>
              </c:numCache>
            </c:numRef>
          </c:val>
          <c:extLst>
            <c:ext xmlns:c16="http://schemas.microsoft.com/office/drawing/2014/chart" uri="{C3380CC4-5D6E-409C-BE32-E72D297353CC}">
              <c16:uniqueId val="{00000000-026F-4C68-94F4-A9304B0CFA97}"/>
            </c:ext>
          </c:extLst>
        </c:ser>
        <c:ser>
          <c:idx val="0"/>
          <c:order val="1"/>
          <c:tx>
            <c:v>Career Pathway with No EPSO</c:v>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Lit>
              <c:ptCount val="11"/>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Pell Grant Eligible</c:v>
              </c:pt>
              <c:pt idx="10">
                <c:v>English Language Learner</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'Institution Subgroup Overview'!$AW$5:$AW$16</c15:sqref>
                  </c15:fullRef>
                </c:ext>
              </c:extLst>
              <c:f>'Institution Subgroup Overview'!$AW$6:$AW$16</c:f>
              <c:numCache>
                <c:formatCode>0.0%</c:formatCode>
                <c:ptCount val="11"/>
                <c:pt idx="0">
                  <c:v>0.1</c:v>
                </c:pt>
                <c:pt idx="1">
                  <c:v>7.6923076923076927E-2</c:v>
                </c:pt>
                <c:pt idx="2">
                  <c:v>7.6923076923076927E-2</c:v>
                </c:pt>
                <c:pt idx="3">
                  <c:v>7.6923076923076927E-2</c:v>
                </c:pt>
                <c:pt idx="4">
                  <c:v>7.6923076923076927E-2</c:v>
                </c:pt>
                <c:pt idx="5">
                  <c:v>7.6923076923076927E-2</c:v>
                </c:pt>
                <c:pt idx="6">
                  <c:v>7.6923076923076927E-2</c:v>
                </c:pt>
                <c:pt idx="7">
                  <c:v>9.2879256965944276E-2</c:v>
                </c:pt>
                <c:pt idx="8">
                  <c:v>0.12658227848101267</c:v>
                </c:pt>
                <c:pt idx="9">
                  <c:v>7.6923076923076927E-2</c:v>
                </c:pt>
                <c:pt idx="10">
                  <c:v>0.125</c:v>
                </c:pt>
              </c:numCache>
            </c:numRef>
          </c:val>
          <c:extLst>
            <c:ext xmlns:c16="http://schemas.microsoft.com/office/drawing/2014/chart" uri="{C3380CC4-5D6E-409C-BE32-E72D297353CC}">
              <c16:uniqueId val="{00000001-026F-4C68-94F4-A9304B0CFA97}"/>
            </c:ext>
          </c:extLst>
        </c:ser>
        <c:dLbls>
          <c:showLegendKey val="0"/>
          <c:showVal val="0"/>
          <c:showCatName val="0"/>
          <c:showSerName val="0"/>
          <c:showPercent val="0"/>
          <c:showBubbleSize val="0"/>
        </c:dLbls>
        <c:gapWidth val="65"/>
        <c:shape val="box"/>
        <c:axId val="802835728"/>
        <c:axId val="268633888"/>
        <c:axId val="0"/>
      </c:bar3DChart>
      <c:catAx>
        <c:axId val="8028357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268633888"/>
        <c:crosses val="autoZero"/>
        <c:auto val="1"/>
        <c:lblAlgn val="ctr"/>
        <c:lblOffset val="100"/>
        <c:noMultiLvlLbl val="0"/>
      </c:catAx>
      <c:valAx>
        <c:axId val="26863388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802835728"/>
        <c:crosses val="autoZero"/>
        <c:crossBetween val="between"/>
      </c:valAx>
      <c:spPr>
        <a:noFill/>
        <a:ln>
          <a:noFill/>
        </a:ln>
        <a:effectLst/>
      </c:spPr>
    </c:plotArea>
    <c:legend>
      <c:legendPos val="b"/>
      <c:layout>
        <c:manualLayout>
          <c:xMode val="edge"/>
          <c:yMode val="edge"/>
          <c:x val="1.1637795275590552E-2"/>
          <c:y val="0.91146048902105936"/>
          <c:w val="0.97394663167104134"/>
          <c:h val="8.2304126695153038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Demographics</a:t>
            </a:r>
            <a:r>
              <a:rPr lang="en-US" baseline="0">
                <a:latin typeface="Arial" panose="020B0604020202020204" pitchFamily="34" charset="0"/>
                <a:cs typeface="Arial" panose="020B0604020202020204" pitchFamily="34" charset="0"/>
              </a:rPr>
              <a:t> for Student Enrollment in Pathways by IRC Availability</a:t>
            </a:r>
            <a:endParaRPr lang="en-US">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Students in IRC Pathways</c:v>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'Institution Subgroup Overview'!$A$5:$A$16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Pell Grant Eligible</c:v>
                </c:pt>
                <c:pt idx="10">
                  <c:v>English Language Learner</c:v>
                </c:pt>
                <c:pt idx="11">
                  <c:v>Migrant</c:v>
                </c:pt>
              </c:strCache>
            </c:strRef>
          </c:cat>
          <c:val>
            <c:numRef>
              <c:f>'Institution Subgroup Overview'!$S$5:$S$16</c:f>
              <c:numCache>
                <c:formatCode>0.0%</c:formatCode>
                <c:ptCount val="12"/>
                <c:pt idx="0">
                  <c:v>0.5</c:v>
                </c:pt>
                <c:pt idx="1">
                  <c:v>0.42857142857142855</c:v>
                </c:pt>
                <c:pt idx="2">
                  <c:v>0.46153846153846156</c:v>
                </c:pt>
                <c:pt idx="3">
                  <c:v>0.46153846153846156</c:v>
                </c:pt>
                <c:pt idx="4">
                  <c:v>0.46153846153846156</c:v>
                </c:pt>
                <c:pt idx="5">
                  <c:v>0.46153846153846156</c:v>
                </c:pt>
                <c:pt idx="6">
                  <c:v>0.46153846153846156</c:v>
                </c:pt>
                <c:pt idx="7">
                  <c:v>0.46153846153846156</c:v>
                </c:pt>
                <c:pt idx="8">
                  <c:v>0.39938080495356038</c:v>
                </c:pt>
                <c:pt idx="9">
                  <c:v>0.43670886075949367</c:v>
                </c:pt>
                <c:pt idx="10">
                  <c:v>0.46153846153846156</c:v>
                </c:pt>
                <c:pt idx="11">
                  <c:v>0.5</c:v>
                </c:pt>
              </c:numCache>
            </c:numRef>
          </c:val>
          <c:extLst>
            <c:ext xmlns:c16="http://schemas.microsoft.com/office/drawing/2014/chart" uri="{C3380CC4-5D6E-409C-BE32-E72D297353CC}">
              <c16:uniqueId val="{00000000-28BB-48D2-BD6E-D49303E41BD4}"/>
            </c:ext>
          </c:extLst>
        </c:ser>
        <c:ser>
          <c:idx val="1"/>
          <c:order val="1"/>
          <c:tx>
            <c:v>Students in non-IRC pathways</c:v>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'Institution Subgroup Overview'!$A$5:$A$16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Pell Grant Eligible</c:v>
                </c:pt>
                <c:pt idx="10">
                  <c:v>English Language Learner</c:v>
                </c:pt>
                <c:pt idx="11">
                  <c:v>Migrant</c:v>
                </c:pt>
              </c:strCache>
            </c:strRef>
          </c:cat>
          <c:val>
            <c:numRef>
              <c:f>'Institution Subgroup Overview'!$AY$5:$AY$16</c:f>
              <c:numCache>
                <c:formatCode>0.0%</c:formatCode>
                <c:ptCount val="12"/>
                <c:pt idx="0">
                  <c:v>0.5</c:v>
                </c:pt>
                <c:pt idx="1">
                  <c:v>0.5714285714285714</c:v>
                </c:pt>
                <c:pt idx="2">
                  <c:v>0.53846153846153844</c:v>
                </c:pt>
                <c:pt idx="3">
                  <c:v>0.53846153846153844</c:v>
                </c:pt>
                <c:pt idx="4">
                  <c:v>0.53846153846153844</c:v>
                </c:pt>
                <c:pt idx="5">
                  <c:v>0.53846153846153844</c:v>
                </c:pt>
                <c:pt idx="6">
                  <c:v>0.53846153846153844</c:v>
                </c:pt>
                <c:pt idx="7">
                  <c:v>0.53846153846153844</c:v>
                </c:pt>
                <c:pt idx="8">
                  <c:v>0.60061919504643968</c:v>
                </c:pt>
                <c:pt idx="9">
                  <c:v>0.56329113924050633</c:v>
                </c:pt>
                <c:pt idx="10">
                  <c:v>0.53846153846153844</c:v>
                </c:pt>
                <c:pt idx="11">
                  <c:v>0.5</c:v>
                </c:pt>
              </c:numCache>
            </c:numRef>
          </c:val>
          <c:extLst>
            <c:ext xmlns:c16="http://schemas.microsoft.com/office/drawing/2014/chart" uri="{C3380CC4-5D6E-409C-BE32-E72D297353CC}">
              <c16:uniqueId val="{00000001-28BB-48D2-BD6E-D49303E41BD4}"/>
            </c:ext>
          </c:extLst>
        </c:ser>
        <c:dLbls>
          <c:showLegendKey val="0"/>
          <c:showVal val="0"/>
          <c:showCatName val="0"/>
          <c:showSerName val="0"/>
          <c:showPercent val="0"/>
          <c:showBubbleSize val="0"/>
        </c:dLbls>
        <c:gapWidth val="65"/>
        <c:shape val="box"/>
        <c:axId val="752668352"/>
        <c:axId val="809666640"/>
        <c:axId val="0"/>
      </c:bar3DChart>
      <c:catAx>
        <c:axId val="752668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809666640"/>
        <c:crosses val="autoZero"/>
        <c:auto val="1"/>
        <c:lblAlgn val="ctr"/>
        <c:lblOffset val="100"/>
        <c:noMultiLvlLbl val="0"/>
      </c:catAx>
      <c:valAx>
        <c:axId val="809666640"/>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752668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Demographics for Students in Pathways by WBL Availability</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'Institution Subgroup Overview'!$T$2:$U$2</c:f>
              <c:strCache>
                <c:ptCount val="1"/>
                <c:pt idx="0">
                  <c:v>Mandatory WBL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'Institution Subgroup Overview'!$A$5:$A$16</c:f>
              <c:strCache>
                <c:ptCount val="12"/>
                <c:pt idx="0">
                  <c:v>Male</c:v>
                </c:pt>
                <c:pt idx="1">
                  <c:v>Female</c:v>
                </c:pt>
                <c:pt idx="2">
                  <c:v>Asian/Pacific Islander</c:v>
                </c:pt>
                <c:pt idx="3">
                  <c:v>Black Non-Hispanic</c:v>
                </c:pt>
                <c:pt idx="4">
                  <c:v>Hispanic</c:v>
                </c:pt>
                <c:pt idx="5">
                  <c:v>Multiracial</c:v>
                </c:pt>
                <c:pt idx="6">
                  <c:v>American Indian/Alaska Native</c:v>
                </c:pt>
                <c:pt idx="7">
                  <c:v>White Non-Hispanic</c:v>
                </c:pt>
                <c:pt idx="8">
                  <c:v>Students with Disabilities</c:v>
                </c:pt>
                <c:pt idx="9">
                  <c:v>Pell Grant Eligible</c:v>
                </c:pt>
                <c:pt idx="10">
                  <c:v>English Language Learner</c:v>
                </c:pt>
                <c:pt idx="11">
                  <c:v>Migrant</c:v>
                </c:pt>
              </c:strCache>
            </c:strRef>
          </c:cat>
          <c:val>
            <c:numRef>
              <c:f>'Institution Subgroup Overview'!$U$5:$U$16</c:f>
              <c:numCache>
                <c:formatCode>0.0%</c:formatCode>
                <c:ptCount val="12"/>
                <c:pt idx="0">
                  <c:v>0.45</c:v>
                </c:pt>
                <c:pt idx="1">
                  <c:v>0.32857142857142857</c:v>
                </c:pt>
                <c:pt idx="2">
                  <c:v>0.38461538461538464</c:v>
                </c:pt>
                <c:pt idx="3">
                  <c:v>0.38461538461538464</c:v>
                </c:pt>
                <c:pt idx="4">
                  <c:v>0.38461538461538464</c:v>
                </c:pt>
                <c:pt idx="5">
                  <c:v>0.38461538461538464</c:v>
                </c:pt>
                <c:pt idx="6">
                  <c:v>0.38461538461538464</c:v>
                </c:pt>
                <c:pt idx="7">
                  <c:v>0.38461538461538464</c:v>
                </c:pt>
                <c:pt idx="8">
                  <c:v>0.37151702786377711</c:v>
                </c:pt>
                <c:pt idx="9">
                  <c:v>0.41772151898734178</c:v>
                </c:pt>
                <c:pt idx="10">
                  <c:v>0.38461538461538464</c:v>
                </c:pt>
                <c:pt idx="11">
                  <c:v>0.5</c:v>
                </c:pt>
              </c:numCache>
            </c:numRef>
          </c:val>
          <c:extLst>
            <c:ext xmlns:c16="http://schemas.microsoft.com/office/drawing/2014/chart" uri="{C3380CC4-5D6E-409C-BE32-E72D297353CC}">
              <c16:uniqueId val="{00000000-FA7D-47B8-B0CC-145375236A04}"/>
            </c:ext>
          </c:extLst>
        </c:ser>
        <c:ser>
          <c:idx val="1"/>
          <c:order val="1"/>
          <c:tx>
            <c:v>Students in pathways with no WBL</c:v>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val>
            <c:numRef>
              <c:f>'Institution Subgroup Overview'!$BA$5:$BA$16</c:f>
              <c:numCache>
                <c:formatCode>0.0%</c:formatCode>
                <c:ptCount val="12"/>
                <c:pt idx="0">
                  <c:v>0.55000000000000004</c:v>
                </c:pt>
                <c:pt idx="1">
                  <c:v>0.67142857142857137</c:v>
                </c:pt>
                <c:pt idx="2">
                  <c:v>0.61538461538461542</c:v>
                </c:pt>
                <c:pt idx="3">
                  <c:v>0.61538461538461542</c:v>
                </c:pt>
                <c:pt idx="4">
                  <c:v>0.61538461538461542</c:v>
                </c:pt>
                <c:pt idx="5">
                  <c:v>0.61538461538461542</c:v>
                </c:pt>
                <c:pt idx="6">
                  <c:v>0.61538461538461542</c:v>
                </c:pt>
                <c:pt idx="7">
                  <c:v>0.61538461538461542</c:v>
                </c:pt>
                <c:pt idx="8">
                  <c:v>0.62848297213622295</c:v>
                </c:pt>
                <c:pt idx="9">
                  <c:v>0.58227848101265822</c:v>
                </c:pt>
                <c:pt idx="10">
                  <c:v>0.61538461538461542</c:v>
                </c:pt>
                <c:pt idx="11">
                  <c:v>0.5</c:v>
                </c:pt>
              </c:numCache>
            </c:numRef>
          </c:val>
          <c:extLst>
            <c:ext xmlns:c16="http://schemas.microsoft.com/office/drawing/2014/chart" uri="{C3380CC4-5D6E-409C-BE32-E72D297353CC}">
              <c16:uniqueId val="{00000001-FA7D-47B8-B0CC-145375236A04}"/>
            </c:ext>
          </c:extLst>
        </c:ser>
        <c:ser>
          <c:idx val="2"/>
          <c:order val="2"/>
          <c:tx>
            <c:strRef>
              <c:f>'Institution Subgroup Overview'!$V$2:$W$2</c:f>
              <c:strCache>
                <c:ptCount val="1"/>
                <c:pt idx="0">
                  <c:v>Optional WBL</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val>
            <c:numRef>
              <c:f>'Institution Subgroup Overview'!$W$5:$W$16</c:f>
              <c:numCache>
                <c:formatCode>0.0%</c:formatCode>
                <c:ptCount val="12"/>
                <c:pt idx="0">
                  <c:v>0.05</c:v>
                </c:pt>
                <c:pt idx="1">
                  <c:v>0.1</c:v>
                </c:pt>
                <c:pt idx="2">
                  <c:v>7.6923076923076927E-2</c:v>
                </c:pt>
                <c:pt idx="3">
                  <c:v>7.6923076923076927E-2</c:v>
                </c:pt>
                <c:pt idx="4">
                  <c:v>7.6923076923076927E-2</c:v>
                </c:pt>
                <c:pt idx="5">
                  <c:v>7.6923076923076927E-2</c:v>
                </c:pt>
                <c:pt idx="6">
                  <c:v>7.6923076923076927E-2</c:v>
                </c:pt>
                <c:pt idx="7">
                  <c:v>7.6923076923076927E-2</c:v>
                </c:pt>
                <c:pt idx="8">
                  <c:v>9.2879256965944276E-2</c:v>
                </c:pt>
                <c:pt idx="9">
                  <c:v>0.12658227848101267</c:v>
                </c:pt>
                <c:pt idx="10">
                  <c:v>7.6923076923076927E-2</c:v>
                </c:pt>
                <c:pt idx="11">
                  <c:v>0</c:v>
                </c:pt>
              </c:numCache>
            </c:numRef>
          </c:val>
          <c:extLst>
            <c:ext xmlns:c16="http://schemas.microsoft.com/office/drawing/2014/chart" uri="{C3380CC4-5D6E-409C-BE32-E72D297353CC}">
              <c16:uniqueId val="{00000002-FA7D-47B8-B0CC-145375236A04}"/>
            </c:ext>
          </c:extLst>
        </c:ser>
        <c:dLbls>
          <c:showLegendKey val="0"/>
          <c:showVal val="0"/>
          <c:showCatName val="0"/>
          <c:showSerName val="0"/>
          <c:showPercent val="0"/>
          <c:showBubbleSize val="0"/>
        </c:dLbls>
        <c:gapWidth val="65"/>
        <c:shape val="box"/>
        <c:axId val="796018304"/>
        <c:axId val="679891024"/>
        <c:axId val="0"/>
      </c:bar3DChart>
      <c:catAx>
        <c:axId val="7960183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679891024"/>
        <c:crosses val="autoZero"/>
        <c:auto val="1"/>
        <c:lblAlgn val="ctr"/>
        <c:lblOffset val="100"/>
        <c:noMultiLvlLbl val="0"/>
      </c:catAx>
      <c:valAx>
        <c:axId val="679891024"/>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79601830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Program Enrollment by Subgroup and Cluster</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'Cluster Dashboard Feeder Data'!$B$3</c:f>
              <c:strCache>
                <c:ptCount val="1"/>
                <c:pt idx="0">
                  <c:v>All Students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extLst>
                <c:ext xmlns:c15="http://schemas.microsoft.com/office/drawing/2012/chart" uri="{02D57815-91ED-43cb-92C2-25804820EDAC}">
                  <c15:fullRef>
                    <c15:sqref>'Cluster Dashboard Feeder Data'!$A$4:$A$16</c15:sqref>
                  </c15:fullRef>
                </c:ext>
              </c:extLst>
              <c:f>'Cluster Dashboard Feeder Data'!$A$5:$A$16</c:f>
              <c:strCache>
                <c:ptCount val="12"/>
                <c:pt idx="0">
                  <c:v>Male</c:v>
                </c:pt>
                <c:pt idx="1">
                  <c:v>Female</c:v>
                </c:pt>
                <c:pt idx="2">
                  <c:v>Asian/Pacific Islander</c:v>
                </c:pt>
                <c:pt idx="3">
                  <c:v>Black</c:v>
                </c:pt>
                <c:pt idx="4">
                  <c:v>Hispanic</c:v>
                </c:pt>
                <c:pt idx="5">
                  <c:v>Multiracial</c:v>
                </c:pt>
                <c:pt idx="6">
                  <c:v>American Indian/Alaska Native</c:v>
                </c:pt>
                <c:pt idx="7">
                  <c:v>White Non-Hispanic</c:v>
                </c:pt>
                <c:pt idx="8">
                  <c:v>Students with Disabilities</c:v>
                </c:pt>
                <c:pt idx="9">
                  <c:v>Pell Grant Eligible</c:v>
                </c:pt>
                <c:pt idx="10">
                  <c:v>English Language Learners</c:v>
                </c:pt>
                <c:pt idx="11">
                  <c:v>Migrant</c:v>
                </c:pt>
              </c:strCache>
            </c:strRef>
          </c:cat>
          <c:val>
            <c:numRef>
              <c:extLst>
                <c:ext xmlns:c15="http://schemas.microsoft.com/office/drawing/2012/chart" uri="{02D57815-91ED-43cb-92C2-25804820EDAC}">
                  <c15:fullRef>
                    <c15:sqref>'Cluster Dashboard Feeder Data'!$B$4:$B$16</c15:sqref>
                  </c15:fullRef>
                </c:ext>
              </c:extLst>
              <c:f>'Cluster Dashboard Feeder Data'!$B$5:$B$16</c:f>
              <c:numCache>
                <c:formatCode>General</c:formatCode>
                <c:ptCount val="12"/>
                <c:pt idx="0">
                  <c:v>0.47999100719424459</c:v>
                </c:pt>
                <c:pt idx="1">
                  <c:v>0.52000899280575541</c:v>
                </c:pt>
                <c:pt idx="2">
                  <c:v>3.9343525179856113E-2</c:v>
                </c:pt>
                <c:pt idx="3">
                  <c:v>0.54061069326357092</c:v>
                </c:pt>
                <c:pt idx="4">
                  <c:v>0.12532701111837802</c:v>
                </c:pt>
                <c:pt idx="5">
                  <c:v>7.1288423806409415E-2</c:v>
                </c:pt>
                <c:pt idx="6">
                  <c:v>2.4730215827338128E-3</c:v>
                </c:pt>
                <c:pt idx="7">
                  <c:v>0.22095732504905166</c:v>
                </c:pt>
                <c:pt idx="8">
                  <c:v>0.18247220405493786</c:v>
                </c:pt>
                <c:pt idx="9">
                  <c:v>1</c:v>
                </c:pt>
                <c:pt idx="10">
                  <c:v>0.16980052321778941</c:v>
                </c:pt>
                <c:pt idx="11">
                  <c:v>1.0219097449313277E-2</c:v>
                </c:pt>
              </c:numCache>
            </c:numRef>
          </c:val>
          <c:extLst>
            <c:ext xmlns:c16="http://schemas.microsoft.com/office/drawing/2014/chart" uri="{C3380CC4-5D6E-409C-BE32-E72D297353CC}">
              <c16:uniqueId val="{00000000-6D8E-46FD-AFBC-4A100B17BBDB}"/>
            </c:ext>
          </c:extLst>
        </c:ser>
        <c:ser>
          <c:idx val="1"/>
          <c:order val="1"/>
          <c:tx>
            <c:strRef>
              <c:f>'Cluster Dashboard Feeder Data'!$C$3</c:f>
              <c:strCache>
                <c:ptCount val="1"/>
                <c:pt idx="0">
                  <c:v>Education &amp; Training</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extLst>
                <c:ext xmlns:c15="http://schemas.microsoft.com/office/drawing/2012/chart" uri="{02D57815-91ED-43cb-92C2-25804820EDAC}">
                  <c15:fullRef>
                    <c15:sqref>'Cluster Dashboard Feeder Data'!$A$4:$A$16</c15:sqref>
                  </c15:fullRef>
                </c:ext>
              </c:extLst>
              <c:f>'Cluster Dashboard Feeder Data'!$A$5:$A$16</c:f>
              <c:strCache>
                <c:ptCount val="12"/>
                <c:pt idx="0">
                  <c:v>Male</c:v>
                </c:pt>
                <c:pt idx="1">
                  <c:v>Female</c:v>
                </c:pt>
                <c:pt idx="2">
                  <c:v>Asian/Pacific Islander</c:v>
                </c:pt>
                <c:pt idx="3">
                  <c:v>Black</c:v>
                </c:pt>
                <c:pt idx="4">
                  <c:v>Hispanic</c:v>
                </c:pt>
                <c:pt idx="5">
                  <c:v>Multiracial</c:v>
                </c:pt>
                <c:pt idx="6">
                  <c:v>American Indian/Alaska Native</c:v>
                </c:pt>
                <c:pt idx="7">
                  <c:v>White Non-Hispanic</c:v>
                </c:pt>
                <c:pt idx="8">
                  <c:v>Students with Disabilities</c:v>
                </c:pt>
                <c:pt idx="9">
                  <c:v>Pell Grant Eligible</c:v>
                </c:pt>
                <c:pt idx="10">
                  <c:v>English Language Learners</c:v>
                </c:pt>
                <c:pt idx="11">
                  <c:v>Migrant</c:v>
                </c:pt>
              </c:strCache>
            </c:strRef>
          </c:cat>
          <c:val>
            <c:numRef>
              <c:extLst>
                <c:ext xmlns:c15="http://schemas.microsoft.com/office/drawing/2012/chart" uri="{02D57815-91ED-43cb-92C2-25804820EDAC}">
                  <c15:fullRef>
                    <c15:sqref>'Cluster Dashboard Feeder Data'!$C$4:$C$16</c15:sqref>
                  </c15:fullRef>
                </c:ext>
              </c:extLst>
              <c:f>'Cluster Dashboard Feeder Data'!$C$5:$C$16</c:f>
              <c:numCache>
                <c:formatCode>General</c:formatCode>
                <c:ptCount val="12"/>
                <c:pt idx="0">
                  <c:v>0.6</c:v>
                </c:pt>
                <c:pt idx="1">
                  <c:v>0.4</c:v>
                </c:pt>
                <c:pt idx="2">
                  <c:v>0.1</c:v>
                </c:pt>
                <c:pt idx="3">
                  <c:v>0.1</c:v>
                </c:pt>
                <c:pt idx="4">
                  <c:v>0.14000000000000001</c:v>
                </c:pt>
                <c:pt idx="5">
                  <c:v>0.3</c:v>
                </c:pt>
                <c:pt idx="6">
                  <c:v>0.06</c:v>
                </c:pt>
                <c:pt idx="7">
                  <c:v>0.3</c:v>
                </c:pt>
                <c:pt idx="8">
                  <c:v>0.4</c:v>
                </c:pt>
                <c:pt idx="9">
                  <c:v>0.4</c:v>
                </c:pt>
                <c:pt idx="10">
                  <c:v>0.04</c:v>
                </c:pt>
                <c:pt idx="11">
                  <c:v>0.02</c:v>
                </c:pt>
              </c:numCache>
            </c:numRef>
          </c:val>
          <c:extLst>
            <c:ext xmlns:c16="http://schemas.microsoft.com/office/drawing/2014/chart" uri="{C3380CC4-5D6E-409C-BE32-E72D297353CC}">
              <c16:uniqueId val="{00000001-6D8E-46FD-AFBC-4A100B17BBDB}"/>
            </c:ext>
          </c:extLst>
        </c:ser>
        <c:dLbls>
          <c:showLegendKey val="0"/>
          <c:showVal val="0"/>
          <c:showCatName val="0"/>
          <c:showSerName val="0"/>
          <c:showPercent val="0"/>
          <c:showBubbleSize val="0"/>
        </c:dLbls>
        <c:gapWidth val="65"/>
        <c:shape val="box"/>
        <c:axId val="52298143"/>
        <c:axId val="1607761263"/>
        <c:axId val="0"/>
      </c:bar3DChart>
      <c:catAx>
        <c:axId val="5229814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1607761263"/>
        <c:crosses val="autoZero"/>
        <c:auto val="1"/>
        <c:lblAlgn val="ctr"/>
        <c:lblOffset val="100"/>
        <c:noMultiLvlLbl val="0"/>
      </c:catAx>
      <c:valAx>
        <c:axId val="1607761263"/>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52298143"/>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Program Completion by Subgroup and Cluster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'Cluster Dashboard Feeder Data'!$J$3</c:f>
              <c:strCache>
                <c:ptCount val="1"/>
                <c:pt idx="0">
                  <c:v>All Pathway Students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'Cluster Dashboard Feeder Data'!$I$4:$I$16</c:f>
              <c:strCache>
                <c:ptCount val="13"/>
                <c:pt idx="0">
                  <c:v>All Students</c:v>
                </c:pt>
                <c:pt idx="1">
                  <c:v>Male</c:v>
                </c:pt>
                <c:pt idx="2">
                  <c:v>Female</c:v>
                </c:pt>
                <c:pt idx="3">
                  <c:v>Asian/Pacific Islander</c:v>
                </c:pt>
                <c:pt idx="4">
                  <c:v>Black</c:v>
                </c:pt>
                <c:pt idx="5">
                  <c:v>Hispanic</c:v>
                </c:pt>
                <c:pt idx="6">
                  <c:v>Multiracial</c:v>
                </c:pt>
                <c:pt idx="7">
                  <c:v>American Indian/Alaska Native</c:v>
                </c:pt>
                <c:pt idx="8">
                  <c:v>White Non-Hispanic</c:v>
                </c:pt>
                <c:pt idx="9">
                  <c:v>Students with Disabilities</c:v>
                </c:pt>
                <c:pt idx="10">
                  <c:v>Pell Grant Eligible</c:v>
                </c:pt>
                <c:pt idx="11">
                  <c:v>English Language Learners</c:v>
                </c:pt>
                <c:pt idx="12">
                  <c:v>Migrant</c:v>
                </c:pt>
              </c:strCache>
            </c:strRef>
          </c:cat>
          <c:val>
            <c:numRef>
              <c:f>'Cluster Dashboard Feeder Data'!$J$4:$J$16</c:f>
              <c:numCache>
                <c:formatCode>0.00%</c:formatCode>
                <c:ptCount val="13"/>
                <c:pt idx="0">
                  <c:v>0.30769230769230771</c:v>
                </c:pt>
                <c:pt idx="1">
                  <c:v>0.31333333333333335</c:v>
                </c:pt>
                <c:pt idx="2">
                  <c:v>0.30285714285714288</c:v>
                </c:pt>
                <c:pt idx="3">
                  <c:v>0.18461538461538463</c:v>
                </c:pt>
                <c:pt idx="4">
                  <c:v>0.24615384615384617</c:v>
                </c:pt>
                <c:pt idx="5">
                  <c:v>0</c:v>
                </c:pt>
                <c:pt idx="6">
                  <c:v>6.6666666666666666E-2</c:v>
                </c:pt>
                <c:pt idx="7">
                  <c:v>0</c:v>
                </c:pt>
                <c:pt idx="8">
                  <c:v>0.33333333333333331</c:v>
                </c:pt>
                <c:pt idx="9">
                  <c:v>0.24148606811145512</c:v>
                </c:pt>
                <c:pt idx="10">
                  <c:v>0.16455696202531644</c:v>
                </c:pt>
                <c:pt idx="11">
                  <c:v>0.5</c:v>
                </c:pt>
                <c:pt idx="12">
                  <c:v>0</c:v>
                </c:pt>
              </c:numCache>
            </c:numRef>
          </c:val>
          <c:extLst>
            <c:ext xmlns:c16="http://schemas.microsoft.com/office/drawing/2014/chart" uri="{C3380CC4-5D6E-409C-BE32-E72D297353CC}">
              <c16:uniqueId val="{00000000-3045-4C10-B0F5-6E823AF5C15B}"/>
            </c:ext>
          </c:extLst>
        </c:ser>
        <c:ser>
          <c:idx val="1"/>
          <c:order val="1"/>
          <c:tx>
            <c:strRef>
              <c:f>'Cluster Dashboard Feeder Data'!$K$3</c:f>
              <c:strCache>
                <c:ptCount val="1"/>
                <c:pt idx="0">
                  <c:v>Education &amp; Training</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'Cluster Dashboard Feeder Data'!$I$4:$I$16</c:f>
              <c:strCache>
                <c:ptCount val="13"/>
                <c:pt idx="0">
                  <c:v>All Students</c:v>
                </c:pt>
                <c:pt idx="1">
                  <c:v>Male</c:v>
                </c:pt>
                <c:pt idx="2">
                  <c:v>Female</c:v>
                </c:pt>
                <c:pt idx="3">
                  <c:v>Asian/Pacific Islander</c:v>
                </c:pt>
                <c:pt idx="4">
                  <c:v>Black</c:v>
                </c:pt>
                <c:pt idx="5">
                  <c:v>Hispanic</c:v>
                </c:pt>
                <c:pt idx="6">
                  <c:v>Multiracial</c:v>
                </c:pt>
                <c:pt idx="7">
                  <c:v>American Indian/Alaska Native</c:v>
                </c:pt>
                <c:pt idx="8">
                  <c:v>White Non-Hispanic</c:v>
                </c:pt>
                <c:pt idx="9">
                  <c:v>Students with Disabilities</c:v>
                </c:pt>
                <c:pt idx="10">
                  <c:v>Pell Grant Eligible</c:v>
                </c:pt>
                <c:pt idx="11">
                  <c:v>English Language Learners</c:v>
                </c:pt>
                <c:pt idx="12">
                  <c:v>Migrant</c:v>
                </c:pt>
              </c:strCache>
            </c:strRef>
          </c:cat>
          <c:val>
            <c:numRef>
              <c:f>'Cluster Dashboard Feeder Data'!$K$4:$K$16</c:f>
              <c:numCache>
                <c:formatCode>0.0%</c:formatCode>
                <c:ptCount val="13"/>
                <c:pt idx="0">
                  <c:v>0.3</c:v>
                </c:pt>
                <c:pt idx="1">
                  <c:v>0.31111111111111112</c:v>
                </c:pt>
                <c:pt idx="2">
                  <c:v>0.29090909090909089</c:v>
                </c:pt>
                <c:pt idx="3">
                  <c:v>0.2</c:v>
                </c:pt>
                <c:pt idx="4">
                  <c:v>0.1</c:v>
                </c:pt>
                <c:pt idx="5">
                  <c:v>0</c:v>
                </c:pt>
                <c:pt idx="6">
                  <c:v>6.6666666666666666E-2</c:v>
                </c:pt>
                <c:pt idx="7">
                  <c:v>0</c:v>
                </c:pt>
                <c:pt idx="8">
                  <c:v>0.33333333333333331</c:v>
                </c:pt>
                <c:pt idx="9">
                  <c:v>0.3</c:v>
                </c:pt>
                <c:pt idx="10">
                  <c:v>0.1</c:v>
                </c:pt>
                <c:pt idx="11">
                  <c:v>0.5</c:v>
                </c:pt>
                <c:pt idx="12">
                  <c:v>0</c:v>
                </c:pt>
              </c:numCache>
            </c:numRef>
          </c:val>
          <c:extLst>
            <c:ext xmlns:c16="http://schemas.microsoft.com/office/drawing/2014/chart" uri="{C3380CC4-5D6E-409C-BE32-E72D297353CC}">
              <c16:uniqueId val="{00000001-3045-4C10-B0F5-6E823AF5C15B}"/>
            </c:ext>
          </c:extLst>
        </c:ser>
        <c:dLbls>
          <c:showLegendKey val="0"/>
          <c:showVal val="0"/>
          <c:showCatName val="0"/>
          <c:showSerName val="0"/>
          <c:showPercent val="0"/>
          <c:showBubbleSize val="0"/>
        </c:dLbls>
        <c:gapWidth val="65"/>
        <c:shape val="box"/>
        <c:axId val="862068560"/>
        <c:axId val="717028304"/>
        <c:axId val="0"/>
      </c:bar3DChart>
      <c:catAx>
        <c:axId val="8620685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717028304"/>
        <c:crosses val="autoZero"/>
        <c:auto val="1"/>
        <c:lblAlgn val="ctr"/>
        <c:lblOffset val="100"/>
        <c:noMultiLvlLbl val="0"/>
      </c:catAx>
      <c:valAx>
        <c:axId val="717028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862068560"/>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a:t>Job</a:t>
            </a:r>
            <a:r>
              <a:rPr lang="en-US" baseline="0"/>
              <a:t> Placement </a:t>
            </a:r>
            <a:r>
              <a:rPr lang="en-US"/>
              <a:t>by Subgroup and Cluster</a:t>
            </a:r>
          </a:p>
        </c:rich>
      </c:tx>
      <c:layout>
        <c:manualLayout>
          <c:xMode val="edge"/>
          <c:yMode val="edge"/>
          <c:x val="0.15892866214303858"/>
          <c:y val="2.0790020790020791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'Cluster Dashboard Feeder Data'!$J$3</c:f>
              <c:strCache>
                <c:ptCount val="1"/>
                <c:pt idx="0">
                  <c:v>All Pathway Students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'Cluster Dashboard Feeder Data'!$I$4:$I$16</c:f>
              <c:strCache>
                <c:ptCount val="13"/>
                <c:pt idx="0">
                  <c:v>All Students</c:v>
                </c:pt>
                <c:pt idx="1">
                  <c:v>Male</c:v>
                </c:pt>
                <c:pt idx="2">
                  <c:v>Female</c:v>
                </c:pt>
                <c:pt idx="3">
                  <c:v>Asian/Pacific Islander</c:v>
                </c:pt>
                <c:pt idx="4">
                  <c:v>Black</c:v>
                </c:pt>
                <c:pt idx="5">
                  <c:v>Hispanic</c:v>
                </c:pt>
                <c:pt idx="6">
                  <c:v>Multiracial</c:v>
                </c:pt>
                <c:pt idx="7">
                  <c:v>American Indian/Alaska Native</c:v>
                </c:pt>
                <c:pt idx="8">
                  <c:v>White Non-Hispanic</c:v>
                </c:pt>
                <c:pt idx="9">
                  <c:v>Students with Disabilities</c:v>
                </c:pt>
                <c:pt idx="10">
                  <c:v>Pell Grant Eligible</c:v>
                </c:pt>
                <c:pt idx="11">
                  <c:v>English Language Learners</c:v>
                </c:pt>
                <c:pt idx="12">
                  <c:v>Migrant</c:v>
                </c:pt>
              </c:strCache>
            </c:strRef>
          </c:cat>
          <c:val>
            <c:numRef>
              <c:f>'Cluster Dashboard Feeder Data'!$J$4:$J$16</c:f>
              <c:numCache>
                <c:formatCode>0.00%</c:formatCode>
                <c:ptCount val="13"/>
                <c:pt idx="0">
                  <c:v>0.30769230769230771</c:v>
                </c:pt>
                <c:pt idx="1">
                  <c:v>0.31333333333333335</c:v>
                </c:pt>
                <c:pt idx="2">
                  <c:v>0.30285714285714288</c:v>
                </c:pt>
                <c:pt idx="3">
                  <c:v>0.18461538461538463</c:v>
                </c:pt>
                <c:pt idx="4">
                  <c:v>0.24615384615384617</c:v>
                </c:pt>
                <c:pt idx="5">
                  <c:v>0</c:v>
                </c:pt>
                <c:pt idx="6">
                  <c:v>6.6666666666666666E-2</c:v>
                </c:pt>
                <c:pt idx="7">
                  <c:v>0</c:v>
                </c:pt>
                <c:pt idx="8">
                  <c:v>0.33333333333333331</c:v>
                </c:pt>
                <c:pt idx="9">
                  <c:v>0.24148606811145512</c:v>
                </c:pt>
                <c:pt idx="10">
                  <c:v>0.16455696202531644</c:v>
                </c:pt>
                <c:pt idx="11">
                  <c:v>0.5</c:v>
                </c:pt>
                <c:pt idx="12">
                  <c:v>0</c:v>
                </c:pt>
              </c:numCache>
            </c:numRef>
          </c:val>
          <c:extLst>
            <c:ext xmlns:c16="http://schemas.microsoft.com/office/drawing/2014/chart" uri="{C3380CC4-5D6E-409C-BE32-E72D297353CC}">
              <c16:uniqueId val="{00000000-29B9-9F43-8B2C-B2A085C834F0}"/>
            </c:ext>
          </c:extLst>
        </c:ser>
        <c:ser>
          <c:idx val="1"/>
          <c:order val="1"/>
          <c:tx>
            <c:strRef>
              <c:f>'Cluster Dashboard Feeder Data'!$K$3</c:f>
              <c:strCache>
                <c:ptCount val="1"/>
                <c:pt idx="0">
                  <c:v>Education &amp; Training</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'Cluster Dashboard Feeder Data'!$I$4:$I$16</c:f>
              <c:strCache>
                <c:ptCount val="13"/>
                <c:pt idx="0">
                  <c:v>All Students</c:v>
                </c:pt>
                <c:pt idx="1">
                  <c:v>Male</c:v>
                </c:pt>
                <c:pt idx="2">
                  <c:v>Female</c:v>
                </c:pt>
                <c:pt idx="3">
                  <c:v>Asian/Pacific Islander</c:v>
                </c:pt>
                <c:pt idx="4">
                  <c:v>Black</c:v>
                </c:pt>
                <c:pt idx="5">
                  <c:v>Hispanic</c:v>
                </c:pt>
                <c:pt idx="6">
                  <c:v>Multiracial</c:v>
                </c:pt>
                <c:pt idx="7">
                  <c:v>American Indian/Alaska Native</c:v>
                </c:pt>
                <c:pt idx="8">
                  <c:v>White Non-Hispanic</c:v>
                </c:pt>
                <c:pt idx="9">
                  <c:v>Students with Disabilities</c:v>
                </c:pt>
                <c:pt idx="10">
                  <c:v>Pell Grant Eligible</c:v>
                </c:pt>
                <c:pt idx="11">
                  <c:v>English Language Learners</c:v>
                </c:pt>
                <c:pt idx="12">
                  <c:v>Migrant</c:v>
                </c:pt>
              </c:strCache>
            </c:strRef>
          </c:cat>
          <c:val>
            <c:numRef>
              <c:f>'Cluster Dashboard Feeder Data'!$K$4:$K$16</c:f>
              <c:numCache>
                <c:formatCode>0.0%</c:formatCode>
                <c:ptCount val="13"/>
                <c:pt idx="0">
                  <c:v>0.3</c:v>
                </c:pt>
                <c:pt idx="1">
                  <c:v>0.31111111111111112</c:v>
                </c:pt>
                <c:pt idx="2">
                  <c:v>0.29090909090909089</c:v>
                </c:pt>
                <c:pt idx="3">
                  <c:v>0.2</c:v>
                </c:pt>
                <c:pt idx="4">
                  <c:v>0.1</c:v>
                </c:pt>
                <c:pt idx="5">
                  <c:v>0</c:v>
                </c:pt>
                <c:pt idx="6">
                  <c:v>6.6666666666666666E-2</c:v>
                </c:pt>
                <c:pt idx="7">
                  <c:v>0</c:v>
                </c:pt>
                <c:pt idx="8">
                  <c:v>0.33333333333333331</c:v>
                </c:pt>
                <c:pt idx="9">
                  <c:v>0.3</c:v>
                </c:pt>
                <c:pt idx="10">
                  <c:v>0.1</c:v>
                </c:pt>
                <c:pt idx="11">
                  <c:v>0.5</c:v>
                </c:pt>
                <c:pt idx="12">
                  <c:v>0</c:v>
                </c:pt>
              </c:numCache>
            </c:numRef>
          </c:val>
          <c:extLst>
            <c:ext xmlns:c16="http://schemas.microsoft.com/office/drawing/2014/chart" uri="{C3380CC4-5D6E-409C-BE32-E72D297353CC}">
              <c16:uniqueId val="{00000001-29B9-9F43-8B2C-B2A085C834F0}"/>
            </c:ext>
          </c:extLst>
        </c:ser>
        <c:dLbls>
          <c:showLegendKey val="0"/>
          <c:showVal val="0"/>
          <c:showCatName val="0"/>
          <c:showSerName val="0"/>
          <c:showPercent val="0"/>
          <c:showBubbleSize val="0"/>
        </c:dLbls>
        <c:gapWidth val="65"/>
        <c:shape val="box"/>
        <c:axId val="862068560"/>
        <c:axId val="717028304"/>
        <c:axId val="0"/>
      </c:bar3DChart>
      <c:catAx>
        <c:axId val="8620685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717028304"/>
        <c:crosses val="autoZero"/>
        <c:auto val="1"/>
        <c:lblAlgn val="ctr"/>
        <c:lblOffset val="100"/>
        <c:noMultiLvlLbl val="0"/>
      </c:catAx>
      <c:valAx>
        <c:axId val="717028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862068560"/>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247650</xdr:colOff>
      <xdr:row>2</xdr:row>
      <xdr:rowOff>177799</xdr:rowOff>
    </xdr:from>
    <xdr:to>
      <xdr:col>13</xdr:col>
      <xdr:colOff>304799</xdr:colOff>
      <xdr:row>26</xdr:row>
      <xdr:rowOff>28575</xdr:rowOff>
    </xdr:to>
    <xdr:graphicFrame macro="">
      <xdr:nvGraphicFramePr>
        <xdr:cNvPr id="10" name="Chart 9">
          <a:extLst>
            <a:ext uri="{FF2B5EF4-FFF2-40B4-BE49-F238E27FC236}">
              <a16:creationId xmlns:a16="http://schemas.microsoft.com/office/drawing/2014/main" id="{6B6C7F80-2AF9-4D50-A504-5D363B3AC7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225423</xdr:colOff>
      <xdr:row>3</xdr:row>
      <xdr:rowOff>19050</xdr:rowOff>
    </xdr:from>
    <xdr:to>
      <xdr:col>27</xdr:col>
      <xdr:colOff>352424</xdr:colOff>
      <xdr:row>24</xdr:row>
      <xdr:rowOff>69850</xdr:rowOff>
    </xdr:to>
    <xdr:graphicFrame macro="">
      <xdr:nvGraphicFramePr>
        <xdr:cNvPr id="13" name="Chart 12">
          <a:extLst>
            <a:ext uri="{FF2B5EF4-FFF2-40B4-BE49-F238E27FC236}">
              <a16:creationId xmlns:a16="http://schemas.microsoft.com/office/drawing/2014/main" id="{F68CB904-B8EC-421E-83F5-CB5C75C6E4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180975</xdr:colOff>
      <xdr:row>31</xdr:row>
      <xdr:rowOff>168274</xdr:rowOff>
    </xdr:from>
    <xdr:to>
      <xdr:col>13</xdr:col>
      <xdr:colOff>409575</xdr:colOff>
      <xdr:row>54</xdr:row>
      <xdr:rowOff>85725</xdr:rowOff>
    </xdr:to>
    <xdr:graphicFrame macro="">
      <xdr:nvGraphicFramePr>
        <xdr:cNvPr id="15" name="Chart 14">
          <a:extLst>
            <a:ext uri="{FF2B5EF4-FFF2-40B4-BE49-F238E27FC236}">
              <a16:creationId xmlns:a16="http://schemas.microsoft.com/office/drawing/2014/main" id="{4725EBDA-FCE3-402A-856B-B314A62731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161924</xdr:colOff>
      <xdr:row>32</xdr:row>
      <xdr:rowOff>0</xdr:rowOff>
    </xdr:from>
    <xdr:to>
      <xdr:col>27</xdr:col>
      <xdr:colOff>342899</xdr:colOff>
      <xdr:row>54</xdr:row>
      <xdr:rowOff>57150</xdr:rowOff>
    </xdr:to>
    <xdr:graphicFrame macro="">
      <xdr:nvGraphicFramePr>
        <xdr:cNvPr id="16" name="Chart 15">
          <a:extLst>
            <a:ext uri="{FF2B5EF4-FFF2-40B4-BE49-F238E27FC236}">
              <a16:creationId xmlns:a16="http://schemas.microsoft.com/office/drawing/2014/main" id="{1F1D675F-54F8-4098-AE22-7C10EFFE6B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122238</xdr:colOff>
      <xdr:row>2</xdr:row>
      <xdr:rowOff>120650</xdr:rowOff>
    </xdr:from>
    <xdr:to>
      <xdr:col>9</xdr:col>
      <xdr:colOff>404813</xdr:colOff>
      <xdr:row>29</xdr:row>
      <xdr:rowOff>127000</xdr:rowOff>
    </xdr:to>
    <xdr:graphicFrame macro="">
      <xdr:nvGraphicFramePr>
        <xdr:cNvPr id="2" name="Chart 1">
          <a:extLst>
            <a:ext uri="{FF2B5EF4-FFF2-40B4-BE49-F238E27FC236}">
              <a16:creationId xmlns:a16="http://schemas.microsoft.com/office/drawing/2014/main" id="{6837DB4D-BDD2-4009-AB8A-B63B9C7FF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146049</xdr:colOff>
      <xdr:row>2</xdr:row>
      <xdr:rowOff>117475</xdr:rowOff>
    </xdr:from>
    <xdr:to>
      <xdr:col>29</xdr:col>
      <xdr:colOff>428624</xdr:colOff>
      <xdr:row>29</xdr:row>
      <xdr:rowOff>22225</xdr:rowOff>
    </xdr:to>
    <xdr:graphicFrame macro="">
      <xdr:nvGraphicFramePr>
        <xdr:cNvPr id="3" name="Chart 2">
          <a:extLst>
            <a:ext uri="{FF2B5EF4-FFF2-40B4-BE49-F238E27FC236}">
              <a16:creationId xmlns:a16="http://schemas.microsoft.com/office/drawing/2014/main" id="{FC752D2D-D593-4BEA-ADD8-8C13FE7A2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131762</xdr:colOff>
      <xdr:row>2</xdr:row>
      <xdr:rowOff>111126</xdr:rowOff>
    </xdr:from>
    <xdr:to>
      <xdr:col>19</xdr:col>
      <xdr:colOff>409575</xdr:colOff>
      <xdr:row>29</xdr:row>
      <xdr:rowOff>4764</xdr:rowOff>
    </xdr:to>
    <xdr:graphicFrame macro="">
      <xdr:nvGraphicFramePr>
        <xdr:cNvPr id="4" name="Chart 3">
          <a:extLst>
            <a:ext uri="{FF2B5EF4-FFF2-40B4-BE49-F238E27FC236}">
              <a16:creationId xmlns:a16="http://schemas.microsoft.com/office/drawing/2014/main" id="{4963EAB3-E34F-43AD-BD99-5FD420C8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142874</xdr:colOff>
      <xdr:row>34</xdr:row>
      <xdr:rowOff>150811</xdr:rowOff>
    </xdr:from>
    <xdr:to>
      <xdr:col>9</xdr:col>
      <xdr:colOff>349249</xdr:colOff>
      <xdr:row>61</xdr:row>
      <xdr:rowOff>63499</xdr:rowOff>
    </xdr:to>
    <xdr:graphicFrame macro="">
      <xdr:nvGraphicFramePr>
        <xdr:cNvPr id="5" name="Chart 4">
          <a:extLst>
            <a:ext uri="{FF2B5EF4-FFF2-40B4-BE49-F238E27FC236}">
              <a16:creationId xmlns:a16="http://schemas.microsoft.com/office/drawing/2014/main" id="{A4F034E5-ED00-4136-A0DB-1B96A5532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95248</xdr:colOff>
      <xdr:row>34</xdr:row>
      <xdr:rowOff>142874</xdr:rowOff>
    </xdr:from>
    <xdr:to>
      <xdr:col>19</xdr:col>
      <xdr:colOff>436561</xdr:colOff>
      <xdr:row>61</xdr:row>
      <xdr:rowOff>47624</xdr:rowOff>
    </xdr:to>
    <xdr:graphicFrame macro="">
      <xdr:nvGraphicFramePr>
        <xdr:cNvPr id="6" name="Chart 5">
          <a:extLst>
            <a:ext uri="{FF2B5EF4-FFF2-40B4-BE49-F238E27FC236}">
              <a16:creationId xmlns:a16="http://schemas.microsoft.com/office/drawing/2014/main" id="{3931F2C2-DDD8-458D-8154-2C5263D3C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142875</xdr:colOff>
      <xdr:row>34</xdr:row>
      <xdr:rowOff>117474</xdr:rowOff>
    </xdr:from>
    <xdr:to>
      <xdr:col>29</xdr:col>
      <xdr:colOff>428625</xdr:colOff>
      <xdr:row>61</xdr:row>
      <xdr:rowOff>47625</xdr:rowOff>
    </xdr:to>
    <xdr:graphicFrame macro="">
      <xdr:nvGraphicFramePr>
        <xdr:cNvPr id="7" name="Chart 6">
          <a:extLst>
            <a:ext uri="{FF2B5EF4-FFF2-40B4-BE49-F238E27FC236}">
              <a16:creationId xmlns:a16="http://schemas.microsoft.com/office/drawing/2014/main" id="{AE37F02B-2462-48F9-B18E-5FA10FFA5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92074</xdr:colOff>
      <xdr:row>5</xdr:row>
      <xdr:rowOff>168275</xdr:rowOff>
    </xdr:from>
    <xdr:to>
      <xdr:col>7</xdr:col>
      <xdr:colOff>390525</xdr:colOff>
      <xdr:row>30</xdr:row>
      <xdr:rowOff>38100</xdr:rowOff>
    </xdr:to>
    <xdr:graphicFrame macro="">
      <xdr:nvGraphicFramePr>
        <xdr:cNvPr id="2" name="Chart 1">
          <a:extLst>
            <a:ext uri="{FF2B5EF4-FFF2-40B4-BE49-F238E27FC236}">
              <a16:creationId xmlns:a16="http://schemas.microsoft.com/office/drawing/2014/main" id="{030A8E57-C49D-4CAC-8326-18D5CFBBE2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523875</xdr:colOff>
      <xdr:row>6</xdr:row>
      <xdr:rowOff>22224</xdr:rowOff>
    </xdr:from>
    <xdr:to>
      <xdr:col>10</xdr:col>
      <xdr:colOff>114300</xdr:colOff>
      <xdr:row>30</xdr:row>
      <xdr:rowOff>38099</xdr:rowOff>
    </xdr:to>
    <xdr:graphicFrame macro="">
      <xdr:nvGraphicFramePr>
        <xdr:cNvPr id="4" name="Chart 3">
          <a:extLst>
            <a:ext uri="{FF2B5EF4-FFF2-40B4-BE49-F238E27FC236}">
              <a16:creationId xmlns:a16="http://schemas.microsoft.com/office/drawing/2014/main" id="{AEA30E5B-DE8E-4781-AB7C-BF956BB871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238125</xdr:colOff>
      <xdr:row>6</xdr:row>
      <xdr:rowOff>9525</xdr:rowOff>
    </xdr:from>
    <xdr:to>
      <xdr:col>15</xdr:col>
      <xdr:colOff>2238375</xdr:colOff>
      <xdr:row>30</xdr:row>
      <xdr:rowOff>47625</xdr:rowOff>
    </xdr:to>
    <xdr:graphicFrame macro="">
      <xdr:nvGraphicFramePr>
        <xdr:cNvPr id="5" name="Chart 4">
          <a:extLst>
            <a:ext uri="{FF2B5EF4-FFF2-40B4-BE49-F238E27FC236}">
              <a16:creationId xmlns:a16="http://schemas.microsoft.com/office/drawing/2014/main" id="{0A07E4B1-72C8-3142-AC8B-F0A37C948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Nicole Osborne" id="{DA6570D1-E28F-DA41-91E7-98F1BFD49DF5}" userId="S::ndosborn@syr.edu::fe9f73ba-d624-4925-88a8-92448ee12d6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8" dT="2020-05-18T14:55:53.67" personId="{DA6570D1-E28F-DA41-91E7-98F1BFD49DF5}" id="{B785CBF1-BED2-7C4F-A290-EF7B77E91A8E}">
    <text>These cells C28-C40 are referenced tab 5. Job Placement instead of Counts by Cluster. Is there a reason for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81E87-8073-4C34-89D2-8E92A97B7952}">
  <dimension ref="A1:N33"/>
  <sheetViews>
    <sheetView tabSelected="1" zoomScaleNormal="100" workbookViewId="0">
      <selection sqref="A1:N33"/>
    </sheetView>
  </sheetViews>
  <sheetFormatPr defaultColWidth="8.81640625" defaultRowHeight="14.75" x14ac:dyDescent="0.75"/>
  <sheetData>
    <row r="1" spans="1:14" ht="15" customHeight="1" x14ac:dyDescent="0.75">
      <c r="A1" s="170" t="s">
        <v>112</v>
      </c>
      <c r="B1" s="171"/>
      <c r="C1" s="171"/>
      <c r="D1" s="171"/>
      <c r="E1" s="171"/>
      <c r="F1" s="171"/>
      <c r="G1" s="171"/>
      <c r="H1" s="171"/>
      <c r="I1" s="171"/>
      <c r="J1" s="171"/>
      <c r="K1" s="171"/>
      <c r="L1" s="171"/>
      <c r="M1" s="171"/>
      <c r="N1" s="172"/>
    </row>
    <row r="2" spans="1:14" ht="15" customHeight="1" x14ac:dyDescent="0.75">
      <c r="A2" s="173"/>
      <c r="B2" s="174"/>
      <c r="C2" s="174"/>
      <c r="D2" s="174"/>
      <c r="E2" s="174"/>
      <c r="F2" s="174"/>
      <c r="G2" s="174"/>
      <c r="H2" s="174"/>
      <c r="I2" s="174"/>
      <c r="J2" s="174"/>
      <c r="K2" s="174"/>
      <c r="L2" s="174"/>
      <c r="M2" s="174"/>
      <c r="N2" s="175"/>
    </row>
    <row r="3" spans="1:14" ht="15" customHeight="1" x14ac:dyDescent="0.75">
      <c r="A3" s="173"/>
      <c r="B3" s="174"/>
      <c r="C3" s="174"/>
      <c r="D3" s="174"/>
      <c r="E3" s="174"/>
      <c r="F3" s="174"/>
      <c r="G3" s="174"/>
      <c r="H3" s="174"/>
      <c r="I3" s="174"/>
      <c r="J3" s="174"/>
      <c r="K3" s="174"/>
      <c r="L3" s="174"/>
      <c r="M3" s="174"/>
      <c r="N3" s="175"/>
    </row>
    <row r="4" spans="1:14" ht="15" customHeight="1" x14ac:dyDescent="0.75">
      <c r="A4" s="173"/>
      <c r="B4" s="174"/>
      <c r="C4" s="174"/>
      <c r="D4" s="174"/>
      <c r="E4" s="174"/>
      <c r="F4" s="174"/>
      <c r="G4" s="174"/>
      <c r="H4" s="174"/>
      <c r="I4" s="174"/>
      <c r="J4" s="174"/>
      <c r="K4" s="174"/>
      <c r="L4" s="174"/>
      <c r="M4" s="174"/>
      <c r="N4" s="175"/>
    </row>
    <row r="5" spans="1:14" ht="15" customHeight="1" x14ac:dyDescent="0.75">
      <c r="A5" s="173"/>
      <c r="B5" s="174"/>
      <c r="C5" s="174"/>
      <c r="D5" s="174"/>
      <c r="E5" s="174"/>
      <c r="F5" s="174"/>
      <c r="G5" s="174"/>
      <c r="H5" s="174"/>
      <c r="I5" s="174"/>
      <c r="J5" s="174"/>
      <c r="K5" s="174"/>
      <c r="L5" s="174"/>
      <c r="M5" s="174"/>
      <c r="N5" s="175"/>
    </row>
    <row r="6" spans="1:14" ht="15" customHeight="1" x14ac:dyDescent="0.75">
      <c r="A6" s="173"/>
      <c r="B6" s="174"/>
      <c r="C6" s="174"/>
      <c r="D6" s="174"/>
      <c r="E6" s="174"/>
      <c r="F6" s="174"/>
      <c r="G6" s="174"/>
      <c r="H6" s="174"/>
      <c r="I6" s="174"/>
      <c r="J6" s="174"/>
      <c r="K6" s="174"/>
      <c r="L6" s="174"/>
      <c r="M6" s="174"/>
      <c r="N6" s="175"/>
    </row>
    <row r="7" spans="1:14" ht="15" customHeight="1" x14ac:dyDescent="0.75">
      <c r="A7" s="173"/>
      <c r="B7" s="174"/>
      <c r="C7" s="174"/>
      <c r="D7" s="174"/>
      <c r="E7" s="174"/>
      <c r="F7" s="174"/>
      <c r="G7" s="174"/>
      <c r="H7" s="174"/>
      <c r="I7" s="174"/>
      <c r="J7" s="174"/>
      <c r="K7" s="174"/>
      <c r="L7" s="174"/>
      <c r="M7" s="174"/>
      <c r="N7" s="175"/>
    </row>
    <row r="8" spans="1:14" ht="15" customHeight="1" x14ac:dyDescent="0.75">
      <c r="A8" s="173"/>
      <c r="B8" s="174"/>
      <c r="C8" s="174"/>
      <c r="D8" s="174"/>
      <c r="E8" s="174"/>
      <c r="F8" s="174"/>
      <c r="G8" s="174"/>
      <c r="H8" s="174"/>
      <c r="I8" s="174"/>
      <c r="J8" s="174"/>
      <c r="K8" s="174"/>
      <c r="L8" s="174"/>
      <c r="M8" s="174"/>
      <c r="N8" s="175"/>
    </row>
    <row r="9" spans="1:14" ht="15" customHeight="1" x14ac:dyDescent="0.75">
      <c r="A9" s="173"/>
      <c r="B9" s="174"/>
      <c r="C9" s="174"/>
      <c r="D9" s="174"/>
      <c r="E9" s="174"/>
      <c r="F9" s="174"/>
      <c r="G9" s="174"/>
      <c r="H9" s="174"/>
      <c r="I9" s="174"/>
      <c r="J9" s="174"/>
      <c r="K9" s="174"/>
      <c r="L9" s="174"/>
      <c r="M9" s="174"/>
      <c r="N9" s="175"/>
    </row>
    <row r="10" spans="1:14" ht="15" customHeight="1" x14ac:dyDescent="0.75">
      <c r="A10" s="173"/>
      <c r="B10" s="174"/>
      <c r="C10" s="174"/>
      <c r="D10" s="174"/>
      <c r="E10" s="174"/>
      <c r="F10" s="174"/>
      <c r="G10" s="174"/>
      <c r="H10" s="174"/>
      <c r="I10" s="174"/>
      <c r="J10" s="174"/>
      <c r="K10" s="174"/>
      <c r="L10" s="174"/>
      <c r="M10" s="174"/>
      <c r="N10" s="175"/>
    </row>
    <row r="11" spans="1:14" ht="15" customHeight="1" x14ac:dyDescent="0.75">
      <c r="A11" s="173"/>
      <c r="B11" s="174"/>
      <c r="C11" s="174"/>
      <c r="D11" s="174"/>
      <c r="E11" s="174"/>
      <c r="F11" s="174"/>
      <c r="G11" s="174"/>
      <c r="H11" s="174"/>
      <c r="I11" s="174"/>
      <c r="J11" s="174"/>
      <c r="K11" s="174"/>
      <c r="L11" s="174"/>
      <c r="M11" s="174"/>
      <c r="N11" s="175"/>
    </row>
    <row r="12" spans="1:14" ht="15" customHeight="1" x14ac:dyDescent="0.75">
      <c r="A12" s="173"/>
      <c r="B12" s="174"/>
      <c r="C12" s="174"/>
      <c r="D12" s="174"/>
      <c r="E12" s="174"/>
      <c r="F12" s="174"/>
      <c r="G12" s="174"/>
      <c r="H12" s="174"/>
      <c r="I12" s="174"/>
      <c r="J12" s="174"/>
      <c r="K12" s="174"/>
      <c r="L12" s="174"/>
      <c r="M12" s="174"/>
      <c r="N12" s="175"/>
    </row>
    <row r="13" spans="1:14" ht="15" customHeight="1" x14ac:dyDescent="0.75">
      <c r="A13" s="173"/>
      <c r="B13" s="174"/>
      <c r="C13" s="174"/>
      <c r="D13" s="174"/>
      <c r="E13" s="174"/>
      <c r="F13" s="174"/>
      <c r="G13" s="174"/>
      <c r="H13" s="174"/>
      <c r="I13" s="174"/>
      <c r="J13" s="174"/>
      <c r="K13" s="174"/>
      <c r="L13" s="174"/>
      <c r="M13" s="174"/>
      <c r="N13" s="175"/>
    </row>
    <row r="14" spans="1:14" ht="15" customHeight="1" x14ac:dyDescent="0.75">
      <c r="A14" s="173"/>
      <c r="B14" s="174"/>
      <c r="C14" s="174"/>
      <c r="D14" s="174"/>
      <c r="E14" s="174"/>
      <c r="F14" s="174"/>
      <c r="G14" s="174"/>
      <c r="H14" s="174"/>
      <c r="I14" s="174"/>
      <c r="J14" s="174"/>
      <c r="K14" s="174"/>
      <c r="L14" s="174"/>
      <c r="M14" s="174"/>
      <c r="N14" s="175"/>
    </row>
    <row r="15" spans="1:14" ht="15" customHeight="1" x14ac:dyDescent="0.75">
      <c r="A15" s="173"/>
      <c r="B15" s="174"/>
      <c r="C15" s="174"/>
      <c r="D15" s="174"/>
      <c r="E15" s="174"/>
      <c r="F15" s="174"/>
      <c r="G15" s="174"/>
      <c r="H15" s="174"/>
      <c r="I15" s="174"/>
      <c r="J15" s="174"/>
      <c r="K15" s="174"/>
      <c r="L15" s="174"/>
      <c r="M15" s="174"/>
      <c r="N15" s="175"/>
    </row>
    <row r="16" spans="1:14" ht="15" customHeight="1" x14ac:dyDescent="0.75">
      <c r="A16" s="173"/>
      <c r="B16" s="174"/>
      <c r="C16" s="174"/>
      <c r="D16" s="174"/>
      <c r="E16" s="174"/>
      <c r="F16" s="174"/>
      <c r="G16" s="174"/>
      <c r="H16" s="174"/>
      <c r="I16" s="174"/>
      <c r="J16" s="174"/>
      <c r="K16" s="174"/>
      <c r="L16" s="174"/>
      <c r="M16" s="174"/>
      <c r="N16" s="175"/>
    </row>
    <row r="17" spans="1:14" ht="15" customHeight="1" x14ac:dyDescent="0.75">
      <c r="A17" s="173"/>
      <c r="B17" s="174"/>
      <c r="C17" s="174"/>
      <c r="D17" s="174"/>
      <c r="E17" s="174"/>
      <c r="F17" s="174"/>
      <c r="G17" s="174"/>
      <c r="H17" s="174"/>
      <c r="I17" s="174"/>
      <c r="J17" s="174"/>
      <c r="K17" s="174"/>
      <c r="L17" s="174"/>
      <c r="M17" s="174"/>
      <c r="N17" s="175"/>
    </row>
    <row r="18" spans="1:14" ht="15" customHeight="1" x14ac:dyDescent="0.75">
      <c r="A18" s="173"/>
      <c r="B18" s="174"/>
      <c r="C18" s="174"/>
      <c r="D18" s="174"/>
      <c r="E18" s="174"/>
      <c r="F18" s="174"/>
      <c r="G18" s="174"/>
      <c r="H18" s="174"/>
      <c r="I18" s="174"/>
      <c r="J18" s="174"/>
      <c r="K18" s="174"/>
      <c r="L18" s="174"/>
      <c r="M18" s="174"/>
      <c r="N18" s="175"/>
    </row>
    <row r="19" spans="1:14" ht="15" customHeight="1" x14ac:dyDescent="0.75">
      <c r="A19" s="173"/>
      <c r="B19" s="174"/>
      <c r="C19" s="174"/>
      <c r="D19" s="174"/>
      <c r="E19" s="174"/>
      <c r="F19" s="174"/>
      <c r="G19" s="174"/>
      <c r="H19" s="174"/>
      <c r="I19" s="174"/>
      <c r="J19" s="174"/>
      <c r="K19" s="174"/>
      <c r="L19" s="174"/>
      <c r="M19" s="174"/>
      <c r="N19" s="175"/>
    </row>
    <row r="20" spans="1:14" ht="15" customHeight="1" x14ac:dyDescent="0.75">
      <c r="A20" s="173"/>
      <c r="B20" s="174"/>
      <c r="C20" s="174"/>
      <c r="D20" s="174"/>
      <c r="E20" s="174"/>
      <c r="F20" s="174"/>
      <c r="G20" s="174"/>
      <c r="H20" s="174"/>
      <c r="I20" s="174"/>
      <c r="J20" s="174"/>
      <c r="K20" s="174"/>
      <c r="L20" s="174"/>
      <c r="M20" s="174"/>
      <c r="N20" s="175"/>
    </row>
    <row r="21" spans="1:14" x14ac:dyDescent="0.75">
      <c r="A21" s="173"/>
      <c r="B21" s="174"/>
      <c r="C21" s="174"/>
      <c r="D21" s="174"/>
      <c r="E21" s="174"/>
      <c r="F21" s="174"/>
      <c r="G21" s="174"/>
      <c r="H21" s="174"/>
      <c r="I21" s="174"/>
      <c r="J21" s="174"/>
      <c r="K21" s="174"/>
      <c r="L21" s="174"/>
      <c r="M21" s="174"/>
      <c r="N21" s="175"/>
    </row>
    <row r="22" spans="1:14" x14ac:dyDescent="0.75">
      <c r="A22" s="173"/>
      <c r="B22" s="174"/>
      <c r="C22" s="174"/>
      <c r="D22" s="174"/>
      <c r="E22" s="174"/>
      <c r="F22" s="174"/>
      <c r="G22" s="174"/>
      <c r="H22" s="174"/>
      <c r="I22" s="174"/>
      <c r="J22" s="174"/>
      <c r="K22" s="174"/>
      <c r="L22" s="174"/>
      <c r="M22" s="174"/>
      <c r="N22" s="175"/>
    </row>
    <row r="23" spans="1:14" x14ac:dyDescent="0.75">
      <c r="A23" s="173"/>
      <c r="B23" s="174"/>
      <c r="C23" s="174"/>
      <c r="D23" s="174"/>
      <c r="E23" s="174"/>
      <c r="F23" s="174"/>
      <c r="G23" s="174"/>
      <c r="H23" s="174"/>
      <c r="I23" s="174"/>
      <c r="J23" s="174"/>
      <c r="K23" s="174"/>
      <c r="L23" s="174"/>
      <c r="M23" s="174"/>
      <c r="N23" s="175"/>
    </row>
    <row r="24" spans="1:14" x14ac:dyDescent="0.75">
      <c r="A24" s="173"/>
      <c r="B24" s="174"/>
      <c r="C24" s="174"/>
      <c r="D24" s="174"/>
      <c r="E24" s="174"/>
      <c r="F24" s="174"/>
      <c r="G24" s="174"/>
      <c r="H24" s="174"/>
      <c r="I24" s="174"/>
      <c r="J24" s="174"/>
      <c r="K24" s="174"/>
      <c r="L24" s="174"/>
      <c r="M24" s="174"/>
      <c r="N24" s="175"/>
    </row>
    <row r="25" spans="1:14" x14ac:dyDescent="0.75">
      <c r="A25" s="173"/>
      <c r="B25" s="174"/>
      <c r="C25" s="174"/>
      <c r="D25" s="174"/>
      <c r="E25" s="174"/>
      <c r="F25" s="174"/>
      <c r="G25" s="174"/>
      <c r="H25" s="174"/>
      <c r="I25" s="174"/>
      <c r="J25" s="174"/>
      <c r="K25" s="174"/>
      <c r="L25" s="174"/>
      <c r="M25" s="174"/>
      <c r="N25" s="175"/>
    </row>
    <row r="26" spans="1:14" x14ac:dyDescent="0.75">
      <c r="A26" s="173"/>
      <c r="B26" s="174"/>
      <c r="C26" s="174"/>
      <c r="D26" s="174"/>
      <c r="E26" s="174"/>
      <c r="F26" s="174"/>
      <c r="G26" s="174"/>
      <c r="H26" s="174"/>
      <c r="I26" s="174"/>
      <c r="J26" s="174"/>
      <c r="K26" s="174"/>
      <c r="L26" s="174"/>
      <c r="M26" s="174"/>
      <c r="N26" s="175"/>
    </row>
    <row r="27" spans="1:14" x14ac:dyDescent="0.75">
      <c r="A27" s="173"/>
      <c r="B27" s="174"/>
      <c r="C27" s="174"/>
      <c r="D27" s="174"/>
      <c r="E27" s="174"/>
      <c r="F27" s="174"/>
      <c r="G27" s="174"/>
      <c r="H27" s="174"/>
      <c r="I27" s="174"/>
      <c r="J27" s="174"/>
      <c r="K27" s="174"/>
      <c r="L27" s="174"/>
      <c r="M27" s="174"/>
      <c r="N27" s="175"/>
    </row>
    <row r="28" spans="1:14" x14ac:dyDescent="0.75">
      <c r="A28" s="173"/>
      <c r="B28" s="174"/>
      <c r="C28" s="174"/>
      <c r="D28" s="174"/>
      <c r="E28" s="174"/>
      <c r="F28" s="174"/>
      <c r="G28" s="174"/>
      <c r="H28" s="174"/>
      <c r="I28" s="174"/>
      <c r="J28" s="174"/>
      <c r="K28" s="174"/>
      <c r="L28" s="174"/>
      <c r="M28" s="174"/>
      <c r="N28" s="175"/>
    </row>
    <row r="29" spans="1:14" x14ac:dyDescent="0.75">
      <c r="A29" s="173"/>
      <c r="B29" s="174"/>
      <c r="C29" s="174"/>
      <c r="D29" s="174"/>
      <c r="E29" s="174"/>
      <c r="F29" s="174"/>
      <c r="G29" s="174"/>
      <c r="H29" s="174"/>
      <c r="I29" s="174"/>
      <c r="J29" s="174"/>
      <c r="K29" s="174"/>
      <c r="L29" s="174"/>
      <c r="M29" s="174"/>
      <c r="N29" s="175"/>
    </row>
    <row r="30" spans="1:14" x14ac:dyDescent="0.75">
      <c r="A30" s="173"/>
      <c r="B30" s="174"/>
      <c r="C30" s="174"/>
      <c r="D30" s="174"/>
      <c r="E30" s="174"/>
      <c r="F30" s="174"/>
      <c r="G30" s="174"/>
      <c r="H30" s="174"/>
      <c r="I30" s="174"/>
      <c r="J30" s="174"/>
      <c r="K30" s="174"/>
      <c r="L30" s="174"/>
      <c r="M30" s="174"/>
      <c r="N30" s="175"/>
    </row>
    <row r="31" spans="1:14" x14ac:dyDescent="0.75">
      <c r="A31" s="173"/>
      <c r="B31" s="174"/>
      <c r="C31" s="174"/>
      <c r="D31" s="174"/>
      <c r="E31" s="174"/>
      <c r="F31" s="174"/>
      <c r="G31" s="174"/>
      <c r="H31" s="174"/>
      <c r="I31" s="174"/>
      <c r="J31" s="174"/>
      <c r="K31" s="174"/>
      <c r="L31" s="174"/>
      <c r="M31" s="174"/>
      <c r="N31" s="175"/>
    </row>
    <row r="32" spans="1:14" x14ac:dyDescent="0.75">
      <c r="A32" s="173"/>
      <c r="B32" s="174"/>
      <c r="C32" s="174"/>
      <c r="D32" s="174"/>
      <c r="E32" s="174"/>
      <c r="F32" s="174"/>
      <c r="G32" s="174"/>
      <c r="H32" s="174"/>
      <c r="I32" s="174"/>
      <c r="J32" s="174"/>
      <c r="K32" s="174"/>
      <c r="L32" s="174"/>
      <c r="M32" s="174"/>
      <c r="N32" s="175"/>
    </row>
    <row r="33" spans="1:14" ht="15.5" thickBot="1" x14ac:dyDescent="0.9">
      <c r="A33" s="176"/>
      <c r="B33" s="177"/>
      <c r="C33" s="177"/>
      <c r="D33" s="177"/>
      <c r="E33" s="177"/>
      <c r="F33" s="177"/>
      <c r="G33" s="177"/>
      <c r="H33" s="177"/>
      <c r="I33" s="177"/>
      <c r="J33" s="177"/>
      <c r="K33" s="177"/>
      <c r="L33" s="177"/>
      <c r="M33" s="177"/>
      <c r="N33" s="178"/>
    </row>
  </sheetData>
  <mergeCells count="1">
    <mergeCell ref="A1:N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561A-AF4C-45BB-8C57-EE1631B5B044}">
  <dimension ref="A1:G15"/>
  <sheetViews>
    <sheetView zoomScale="140" zoomScaleNormal="140" workbookViewId="0">
      <selection activeCell="D14" sqref="D14"/>
    </sheetView>
  </sheetViews>
  <sheetFormatPr defaultColWidth="8.6796875" defaultRowHeight="14.25" x14ac:dyDescent="0.65"/>
  <cols>
    <col min="1" max="1" width="29.31640625" style="43" bestFit="1" customWidth="1"/>
    <col min="2" max="2" width="29" style="43" bestFit="1" customWidth="1"/>
    <col min="3" max="3" width="26.1796875" style="43" customWidth="1"/>
    <col min="4" max="4" width="19.1796875" style="43" customWidth="1"/>
    <col min="5" max="5" width="26.1796875" style="43" customWidth="1"/>
    <col min="6" max="6" width="26.6796875" style="43" customWidth="1"/>
    <col min="7" max="7" width="28" style="43" customWidth="1"/>
    <col min="8" max="16384" width="8.6796875" style="43"/>
  </cols>
  <sheetData>
    <row r="1" spans="1:7" ht="42" customHeight="1" x14ac:dyDescent="0.65">
      <c r="A1" s="128" t="s">
        <v>79</v>
      </c>
      <c r="B1" s="129"/>
      <c r="C1" s="129"/>
      <c r="D1" s="129"/>
      <c r="E1" s="129"/>
      <c r="F1" s="129"/>
      <c r="G1" s="130"/>
    </row>
    <row r="2" spans="1:7" s="78" customFormat="1" ht="54" customHeight="1" x14ac:dyDescent="0.75">
      <c r="A2" s="75"/>
      <c r="B2" s="76" t="s">
        <v>60</v>
      </c>
      <c r="C2" s="76" t="s">
        <v>84</v>
      </c>
      <c r="D2" s="74" t="s">
        <v>77</v>
      </c>
      <c r="E2" s="74" t="s">
        <v>76</v>
      </c>
      <c r="F2" s="74" t="s">
        <v>80</v>
      </c>
      <c r="G2" s="77" t="s">
        <v>83</v>
      </c>
    </row>
    <row r="3" spans="1:7" ht="15.25" x14ac:dyDescent="0.7">
      <c r="A3" s="70" t="s">
        <v>0</v>
      </c>
      <c r="B3" s="9">
        <v>48928</v>
      </c>
      <c r="C3" s="9">
        <f>B3/2</f>
        <v>24464</v>
      </c>
      <c r="D3" s="9">
        <f t="shared" ref="D3:D15" si="0">B3/2</f>
        <v>24464</v>
      </c>
      <c r="E3" s="9">
        <f>D3/2.5</f>
        <v>9785.6</v>
      </c>
      <c r="F3" s="8">
        <f>B3*0.03</f>
        <v>1467.84</v>
      </c>
      <c r="G3" s="83">
        <f>C3/3</f>
        <v>8154.666666666667</v>
      </c>
    </row>
    <row r="4" spans="1:7" ht="15.25" x14ac:dyDescent="0.7">
      <c r="A4" s="70" t="s">
        <v>1</v>
      </c>
      <c r="B4" s="11">
        <v>23485</v>
      </c>
      <c r="C4" s="9">
        <f t="shared" ref="C4:C15" si="1">B4/2</f>
        <v>11742.5</v>
      </c>
      <c r="D4" s="9">
        <f t="shared" si="0"/>
        <v>11742.5</v>
      </c>
      <c r="E4" s="9">
        <f t="shared" ref="E4:E15" si="2">D4/2.5</f>
        <v>4697</v>
      </c>
      <c r="F4" s="8">
        <f t="shared" ref="F4:F15" si="3">B4*0.03</f>
        <v>704.55</v>
      </c>
      <c r="G4" s="83">
        <f t="shared" ref="G4:G15" si="4">C4/3</f>
        <v>3914.1666666666665</v>
      </c>
    </row>
    <row r="5" spans="1:7" ht="15.25" x14ac:dyDescent="0.7">
      <c r="A5" s="70" t="s">
        <v>2</v>
      </c>
      <c r="B5" s="11">
        <f>B3-B4</f>
        <v>25443</v>
      </c>
      <c r="C5" s="9">
        <f t="shared" si="1"/>
        <v>12721.5</v>
      </c>
      <c r="D5" s="9">
        <f t="shared" si="0"/>
        <v>12721.5</v>
      </c>
      <c r="E5" s="9">
        <f t="shared" si="2"/>
        <v>5088.6000000000004</v>
      </c>
      <c r="F5" s="8">
        <f t="shared" si="3"/>
        <v>763.29</v>
      </c>
      <c r="G5" s="83">
        <f t="shared" si="4"/>
        <v>4240.5</v>
      </c>
    </row>
    <row r="6" spans="1:7" ht="15.25" x14ac:dyDescent="0.7">
      <c r="A6" s="70" t="s">
        <v>4</v>
      </c>
      <c r="B6" s="9">
        <v>1925</v>
      </c>
      <c r="C6" s="9">
        <f t="shared" si="1"/>
        <v>962.5</v>
      </c>
      <c r="D6" s="9">
        <f t="shared" si="0"/>
        <v>962.5</v>
      </c>
      <c r="E6" s="9">
        <f t="shared" si="2"/>
        <v>385</v>
      </c>
      <c r="F6" s="8">
        <f t="shared" si="3"/>
        <v>57.75</v>
      </c>
      <c r="G6" s="83">
        <f t="shared" si="4"/>
        <v>320.83333333333331</v>
      </c>
    </row>
    <row r="7" spans="1:7" ht="15.25" x14ac:dyDescent="0.7">
      <c r="A7" s="70" t="s">
        <v>32</v>
      </c>
      <c r="B7" s="9">
        <v>26451</v>
      </c>
      <c r="C7" s="9">
        <f t="shared" si="1"/>
        <v>13225.5</v>
      </c>
      <c r="D7" s="9">
        <f t="shared" si="0"/>
        <v>13225.5</v>
      </c>
      <c r="E7" s="9">
        <f t="shared" si="2"/>
        <v>5290.2</v>
      </c>
      <c r="F7" s="8">
        <f t="shared" si="3"/>
        <v>793.53</v>
      </c>
      <c r="G7" s="83">
        <f t="shared" si="4"/>
        <v>4408.5</v>
      </c>
    </row>
    <row r="8" spans="1:7" ht="15.25" x14ac:dyDescent="0.7">
      <c r="A8" s="70" t="s">
        <v>5</v>
      </c>
      <c r="B8" s="9">
        <v>6132</v>
      </c>
      <c r="C8" s="9">
        <f t="shared" si="1"/>
        <v>3066</v>
      </c>
      <c r="D8" s="9">
        <f t="shared" si="0"/>
        <v>3066</v>
      </c>
      <c r="E8" s="9">
        <f t="shared" si="2"/>
        <v>1226.4000000000001</v>
      </c>
      <c r="F8" s="8">
        <f t="shared" si="3"/>
        <v>183.95999999999998</v>
      </c>
      <c r="G8" s="83">
        <f t="shared" si="4"/>
        <v>1022</v>
      </c>
    </row>
    <row r="9" spans="1:7" ht="15.25" x14ac:dyDescent="0.7">
      <c r="A9" s="70" t="s">
        <v>11</v>
      </c>
      <c r="B9" s="9">
        <v>3488</v>
      </c>
      <c r="C9" s="9">
        <f t="shared" si="1"/>
        <v>1744</v>
      </c>
      <c r="D9" s="9">
        <f t="shared" si="0"/>
        <v>1744</v>
      </c>
      <c r="E9" s="9">
        <f t="shared" si="2"/>
        <v>697.6</v>
      </c>
      <c r="F9" s="8">
        <f t="shared" si="3"/>
        <v>104.64</v>
      </c>
      <c r="G9" s="83">
        <f t="shared" si="4"/>
        <v>581.33333333333337</v>
      </c>
    </row>
    <row r="10" spans="1:7" ht="15.25" x14ac:dyDescent="0.7">
      <c r="A10" s="70" t="s">
        <v>31</v>
      </c>
      <c r="B10" s="10">
        <v>121</v>
      </c>
      <c r="C10" s="9">
        <f t="shared" si="1"/>
        <v>60.5</v>
      </c>
      <c r="D10" s="9">
        <f t="shared" si="0"/>
        <v>60.5</v>
      </c>
      <c r="E10" s="9">
        <f t="shared" si="2"/>
        <v>24.2</v>
      </c>
      <c r="F10" s="8">
        <f t="shared" si="3"/>
        <v>3.63</v>
      </c>
      <c r="G10" s="83">
        <f t="shared" si="4"/>
        <v>20.166666666666668</v>
      </c>
    </row>
    <row r="11" spans="1:7" ht="15.25" x14ac:dyDescent="0.7">
      <c r="A11" s="70" t="s">
        <v>33</v>
      </c>
      <c r="B11" s="9">
        <v>10811</v>
      </c>
      <c r="C11" s="9">
        <f t="shared" si="1"/>
        <v>5405.5</v>
      </c>
      <c r="D11" s="9">
        <f t="shared" si="0"/>
        <v>5405.5</v>
      </c>
      <c r="E11" s="9">
        <f t="shared" si="2"/>
        <v>2162.1999999999998</v>
      </c>
      <c r="F11" s="8">
        <f t="shared" si="3"/>
        <v>324.33</v>
      </c>
      <c r="G11" s="83">
        <f t="shared" si="4"/>
        <v>1801.8333333333333</v>
      </c>
    </row>
    <row r="12" spans="1:7" s="69" customFormat="1" ht="15.25" x14ac:dyDescent="0.7">
      <c r="A12" s="71" t="s">
        <v>9</v>
      </c>
      <c r="B12" s="64">
        <v>8928</v>
      </c>
      <c r="C12" s="9">
        <f t="shared" si="1"/>
        <v>4464</v>
      </c>
      <c r="D12" s="9">
        <f t="shared" si="0"/>
        <v>4464</v>
      </c>
      <c r="E12" s="9">
        <f t="shared" si="2"/>
        <v>1785.6</v>
      </c>
      <c r="F12" s="8">
        <f t="shared" si="3"/>
        <v>267.83999999999997</v>
      </c>
      <c r="G12" s="83">
        <f t="shared" si="4"/>
        <v>1488</v>
      </c>
    </row>
    <row r="13" spans="1:7" s="69" customFormat="1" ht="15.25" x14ac:dyDescent="0.7">
      <c r="A13" s="71" t="s">
        <v>85</v>
      </c>
      <c r="B13" s="64">
        <v>48928</v>
      </c>
      <c r="C13" s="9">
        <f t="shared" si="1"/>
        <v>24464</v>
      </c>
      <c r="D13" s="9">
        <f t="shared" si="0"/>
        <v>24464</v>
      </c>
      <c r="E13" s="9">
        <f t="shared" si="2"/>
        <v>9785.6</v>
      </c>
      <c r="F13" s="8">
        <f t="shared" si="3"/>
        <v>1467.84</v>
      </c>
      <c r="G13" s="83">
        <f t="shared" si="4"/>
        <v>8154.666666666667</v>
      </c>
    </row>
    <row r="14" spans="1:7" ht="15.25" x14ac:dyDescent="0.7">
      <c r="A14" s="70" t="s">
        <v>34</v>
      </c>
      <c r="B14" s="9">
        <v>8308</v>
      </c>
      <c r="C14" s="9">
        <f t="shared" si="1"/>
        <v>4154</v>
      </c>
      <c r="D14" s="9">
        <f t="shared" si="0"/>
        <v>4154</v>
      </c>
      <c r="E14" s="9">
        <f t="shared" si="2"/>
        <v>1661.6</v>
      </c>
      <c r="F14" s="8">
        <f t="shared" si="3"/>
        <v>249.23999999999998</v>
      </c>
      <c r="G14" s="83">
        <f t="shared" si="4"/>
        <v>1384.6666666666667</v>
      </c>
    </row>
    <row r="15" spans="1:7" ht="16" thickBot="1" x14ac:dyDescent="0.85">
      <c r="A15" s="72" t="s">
        <v>30</v>
      </c>
      <c r="B15" s="23">
        <v>500</v>
      </c>
      <c r="C15" s="82">
        <f t="shared" si="1"/>
        <v>250</v>
      </c>
      <c r="D15" s="82">
        <f t="shared" si="0"/>
        <v>250</v>
      </c>
      <c r="E15" s="82">
        <f t="shared" si="2"/>
        <v>100</v>
      </c>
      <c r="F15" s="23">
        <f t="shared" si="3"/>
        <v>15</v>
      </c>
      <c r="G15" s="103">
        <f t="shared" si="4"/>
        <v>83.333333333333329</v>
      </c>
    </row>
  </sheetData>
  <mergeCells count="1">
    <mergeCell ref="A1:G1"/>
  </mergeCells>
  <phoneticPr fontId="2" type="noConversion"/>
  <pageMargins left="0.7" right="0.7" top="0.75" bottom="0.75" header="0.3" footer="0.3"/>
  <pageSetup orientation="portrait" r:id="rId1"/>
  <ignoredErrors>
    <ignoredError sqref="D3 D4:D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9F6DA-91F9-4891-8BCE-C82A2F14147F}">
  <dimension ref="A1:I101"/>
  <sheetViews>
    <sheetView workbookViewId="0">
      <selection sqref="A1:I1"/>
    </sheetView>
  </sheetViews>
  <sheetFormatPr defaultColWidth="8.6796875" defaultRowHeight="14.25" x14ac:dyDescent="0.65"/>
  <cols>
    <col min="1" max="1" width="24.1796875" style="2" bestFit="1" customWidth="1"/>
    <col min="2" max="2" width="45.6796875" style="35" bestFit="1" customWidth="1"/>
    <col min="3" max="3" width="17.5" style="35" bestFit="1" customWidth="1"/>
    <col min="4" max="4" width="17.5" style="35" customWidth="1"/>
    <col min="5" max="6" width="22.81640625" style="35" customWidth="1"/>
    <col min="7" max="7" width="21" style="35" customWidth="1"/>
    <col min="8" max="8" width="17.1796875" style="35" customWidth="1"/>
    <col min="9" max="9" width="18.6796875" style="35" customWidth="1"/>
    <col min="10" max="16384" width="8.6796875" style="2"/>
  </cols>
  <sheetData>
    <row r="1" spans="1:9" ht="75" customHeight="1" x14ac:dyDescent="0.65">
      <c r="A1" s="131" t="s">
        <v>98</v>
      </c>
      <c r="B1" s="131"/>
      <c r="C1" s="131"/>
      <c r="D1" s="131"/>
      <c r="E1" s="131"/>
      <c r="F1" s="131"/>
      <c r="G1" s="131"/>
      <c r="H1" s="131"/>
      <c r="I1" s="132"/>
    </row>
    <row r="2" spans="1:9" s="81" customFormat="1" ht="178" customHeight="1" x14ac:dyDescent="0.75">
      <c r="A2" s="80" t="s">
        <v>62</v>
      </c>
      <c r="B2" s="79" t="s">
        <v>28</v>
      </c>
      <c r="C2" s="79" t="s">
        <v>74</v>
      </c>
      <c r="D2" s="79" t="s">
        <v>81</v>
      </c>
      <c r="E2" s="79" t="s">
        <v>82</v>
      </c>
      <c r="F2" s="79" t="s">
        <v>86</v>
      </c>
      <c r="G2" s="79" t="s">
        <v>97</v>
      </c>
      <c r="H2" s="104" t="s">
        <v>75</v>
      </c>
      <c r="I2" s="79" t="s">
        <v>68</v>
      </c>
    </row>
    <row r="3" spans="1:9" s="14" customFormat="1" x14ac:dyDescent="0.65">
      <c r="A3" s="13" t="s">
        <v>36</v>
      </c>
      <c r="B3" s="33" t="s">
        <v>23</v>
      </c>
      <c r="C3" s="33" t="s">
        <v>6</v>
      </c>
      <c r="D3" s="33" t="s">
        <v>6</v>
      </c>
      <c r="E3" s="33" t="s">
        <v>6</v>
      </c>
      <c r="F3" s="33" t="s">
        <v>87</v>
      </c>
      <c r="G3" s="33" t="s">
        <v>7</v>
      </c>
      <c r="H3" s="105"/>
      <c r="I3" s="33" t="s">
        <v>7</v>
      </c>
    </row>
    <row r="4" spans="1:9" x14ac:dyDescent="0.65">
      <c r="A4" s="12" t="s">
        <v>38</v>
      </c>
      <c r="B4" s="34" t="s">
        <v>46</v>
      </c>
      <c r="C4" s="34" t="s">
        <v>6</v>
      </c>
      <c r="D4" s="33" t="s">
        <v>6</v>
      </c>
      <c r="E4" s="34" t="s">
        <v>6</v>
      </c>
      <c r="F4" s="34" t="s">
        <v>88</v>
      </c>
      <c r="G4" s="34" t="s">
        <v>6</v>
      </c>
      <c r="H4" s="106" t="s">
        <v>39</v>
      </c>
      <c r="I4" s="34" t="s">
        <v>66</v>
      </c>
    </row>
    <row r="5" spans="1:9" x14ac:dyDescent="0.65">
      <c r="A5" s="12" t="s">
        <v>40</v>
      </c>
      <c r="B5" s="34" t="s">
        <v>13</v>
      </c>
      <c r="C5" s="34" t="s">
        <v>7</v>
      </c>
      <c r="D5" s="33" t="s">
        <v>7</v>
      </c>
      <c r="E5" s="34" t="s">
        <v>6</v>
      </c>
      <c r="F5" s="34" t="s">
        <v>89</v>
      </c>
      <c r="G5" s="34" t="s">
        <v>7</v>
      </c>
      <c r="H5" s="106"/>
      <c r="I5" s="34" t="s">
        <v>66</v>
      </c>
    </row>
    <row r="6" spans="1:9" x14ac:dyDescent="0.65">
      <c r="A6" s="12" t="s">
        <v>48</v>
      </c>
      <c r="B6" s="34" t="s">
        <v>17</v>
      </c>
      <c r="C6" s="34" t="s">
        <v>7</v>
      </c>
      <c r="D6" s="33" t="s">
        <v>6</v>
      </c>
      <c r="E6" s="34" t="s">
        <v>6</v>
      </c>
      <c r="F6" s="34" t="s">
        <v>88</v>
      </c>
      <c r="G6" s="34" t="s">
        <v>6</v>
      </c>
      <c r="H6" s="106"/>
      <c r="I6" s="34" t="s">
        <v>7</v>
      </c>
    </row>
    <row r="7" spans="1:9" x14ac:dyDescent="0.65">
      <c r="A7" s="12"/>
      <c r="B7" s="34" t="s">
        <v>16</v>
      </c>
      <c r="C7" s="34" t="s">
        <v>6</v>
      </c>
      <c r="D7" s="33" t="s">
        <v>6</v>
      </c>
      <c r="E7" s="34" t="s">
        <v>6</v>
      </c>
      <c r="F7" s="34" t="s">
        <v>87</v>
      </c>
      <c r="G7" s="34" t="s">
        <v>7</v>
      </c>
      <c r="H7" s="106"/>
      <c r="I7" s="34" t="s">
        <v>66</v>
      </c>
    </row>
    <row r="8" spans="1:9" x14ac:dyDescent="0.65">
      <c r="A8" s="12"/>
      <c r="B8" s="34" t="s">
        <v>19</v>
      </c>
      <c r="C8" s="34" t="s">
        <v>6</v>
      </c>
      <c r="D8" s="33" t="s">
        <v>6</v>
      </c>
      <c r="E8" s="34" t="s">
        <v>6</v>
      </c>
      <c r="F8" s="34" t="s">
        <v>88</v>
      </c>
      <c r="G8" s="34" t="s">
        <v>6</v>
      </c>
      <c r="H8" s="106"/>
      <c r="I8" s="34" t="s">
        <v>66</v>
      </c>
    </row>
    <row r="9" spans="1:9" x14ac:dyDescent="0.65">
      <c r="A9" s="12"/>
      <c r="B9" s="34" t="s">
        <v>20</v>
      </c>
      <c r="C9" s="34" t="s">
        <v>6</v>
      </c>
      <c r="D9" s="33" t="s">
        <v>6</v>
      </c>
      <c r="E9" s="34" t="s">
        <v>6</v>
      </c>
      <c r="F9" s="34" t="s">
        <v>89</v>
      </c>
      <c r="G9" s="34" t="s">
        <v>6</v>
      </c>
      <c r="H9" s="106"/>
      <c r="I9" s="34" t="s">
        <v>7</v>
      </c>
    </row>
    <row r="10" spans="1:9" x14ac:dyDescent="0.65">
      <c r="A10" s="12"/>
      <c r="B10" s="34" t="s">
        <v>20</v>
      </c>
      <c r="C10" s="34" t="s">
        <v>6</v>
      </c>
      <c r="D10" s="33" t="s">
        <v>6</v>
      </c>
      <c r="E10" s="34" t="s">
        <v>7</v>
      </c>
      <c r="F10" s="34" t="s">
        <v>88</v>
      </c>
      <c r="G10" s="34" t="s">
        <v>7</v>
      </c>
      <c r="H10" s="106"/>
      <c r="I10" s="34" t="s">
        <v>7</v>
      </c>
    </row>
    <row r="11" spans="1:9" x14ac:dyDescent="0.65">
      <c r="A11" s="12"/>
      <c r="B11" s="34" t="s">
        <v>17</v>
      </c>
      <c r="C11" s="34" t="s">
        <v>6</v>
      </c>
      <c r="D11" s="33" t="s">
        <v>6</v>
      </c>
      <c r="E11" s="34" t="s">
        <v>6</v>
      </c>
      <c r="F11" s="34" t="s">
        <v>89</v>
      </c>
      <c r="G11" s="34" t="s">
        <v>7</v>
      </c>
      <c r="H11" s="106"/>
      <c r="I11" s="34" t="s">
        <v>66</v>
      </c>
    </row>
    <row r="12" spans="1:9" x14ac:dyDescent="0.65">
      <c r="A12" s="12"/>
      <c r="B12" s="34" t="s">
        <v>46</v>
      </c>
      <c r="C12" s="34" t="s">
        <v>7</v>
      </c>
      <c r="D12" s="33" t="s">
        <v>6</v>
      </c>
      <c r="E12" s="34" t="s">
        <v>6</v>
      </c>
      <c r="F12" s="34" t="s">
        <v>89</v>
      </c>
      <c r="G12" s="34" t="s">
        <v>7</v>
      </c>
      <c r="H12" s="106"/>
      <c r="I12" s="34" t="s">
        <v>67</v>
      </c>
    </row>
    <row r="13" spans="1:9" x14ac:dyDescent="0.65">
      <c r="A13" s="12"/>
      <c r="B13" s="34" t="s">
        <v>18</v>
      </c>
      <c r="C13" s="34" t="s">
        <v>7</v>
      </c>
      <c r="D13" s="33" t="s">
        <v>6</v>
      </c>
      <c r="E13" s="34" t="s">
        <v>6</v>
      </c>
      <c r="F13" s="34" t="s">
        <v>89</v>
      </c>
      <c r="G13" s="34" t="s">
        <v>6</v>
      </c>
      <c r="H13" s="106"/>
      <c r="I13" s="34" t="s">
        <v>7</v>
      </c>
    </row>
    <row r="14" spans="1:9" x14ac:dyDescent="0.65">
      <c r="A14" s="12"/>
      <c r="B14" s="34" t="s">
        <v>20</v>
      </c>
      <c r="C14" s="34" t="s">
        <v>7</v>
      </c>
      <c r="D14" s="33" t="s">
        <v>6</v>
      </c>
      <c r="E14" s="34" t="s">
        <v>6</v>
      </c>
      <c r="F14" s="34" t="s">
        <v>89</v>
      </c>
      <c r="G14" s="34" t="s">
        <v>7</v>
      </c>
      <c r="H14" s="106"/>
      <c r="I14" s="34" t="s">
        <v>7</v>
      </c>
    </row>
    <row r="15" spans="1:9" x14ac:dyDescent="0.65">
      <c r="A15" s="12"/>
      <c r="B15" s="34" t="s">
        <v>19</v>
      </c>
      <c r="C15" s="34" t="s">
        <v>7</v>
      </c>
      <c r="D15" s="33" t="s">
        <v>6</v>
      </c>
      <c r="E15" s="34" t="s">
        <v>6</v>
      </c>
      <c r="F15" s="34" t="s">
        <v>89</v>
      </c>
      <c r="G15" s="34" t="s">
        <v>6</v>
      </c>
      <c r="H15" s="106"/>
      <c r="I15" s="34" t="s">
        <v>7</v>
      </c>
    </row>
    <row r="16" spans="1:9" x14ac:dyDescent="0.65">
      <c r="A16" s="12"/>
      <c r="B16" s="34"/>
      <c r="C16" s="34"/>
      <c r="D16" s="34"/>
      <c r="E16" s="34"/>
      <c r="F16" s="34"/>
      <c r="G16" s="34"/>
      <c r="H16" s="106"/>
      <c r="I16" s="34"/>
    </row>
    <row r="17" spans="1:9" x14ac:dyDescent="0.65">
      <c r="A17" s="12"/>
      <c r="B17" s="34"/>
      <c r="C17" s="34"/>
      <c r="D17" s="34"/>
      <c r="E17" s="34"/>
      <c r="F17" s="34"/>
      <c r="G17" s="34"/>
      <c r="H17" s="106"/>
      <c r="I17" s="34"/>
    </row>
    <row r="18" spans="1:9" x14ac:dyDescent="0.65">
      <c r="A18" s="12"/>
      <c r="B18" s="34"/>
      <c r="C18" s="34"/>
      <c r="D18" s="34"/>
      <c r="E18" s="34"/>
      <c r="F18" s="34"/>
      <c r="G18" s="34"/>
      <c r="H18" s="106"/>
      <c r="I18" s="34"/>
    </row>
    <row r="19" spans="1:9" x14ac:dyDescent="0.65">
      <c r="A19" s="12"/>
      <c r="B19" s="34"/>
      <c r="C19" s="34"/>
      <c r="D19" s="34"/>
      <c r="E19" s="34"/>
      <c r="F19" s="34"/>
      <c r="G19" s="34"/>
      <c r="H19" s="106"/>
      <c r="I19" s="34"/>
    </row>
    <row r="20" spans="1:9" x14ac:dyDescent="0.65">
      <c r="A20" s="12"/>
      <c r="B20" s="34"/>
      <c r="C20" s="34"/>
      <c r="D20" s="34"/>
      <c r="E20" s="34"/>
      <c r="F20" s="34"/>
      <c r="G20" s="34"/>
      <c r="H20" s="106"/>
      <c r="I20" s="34"/>
    </row>
    <row r="21" spans="1:9" x14ac:dyDescent="0.65">
      <c r="A21" s="12"/>
      <c r="B21" s="34"/>
      <c r="C21" s="34"/>
      <c r="D21" s="34"/>
      <c r="E21" s="34"/>
      <c r="F21" s="34"/>
      <c r="G21" s="34"/>
      <c r="H21" s="106"/>
      <c r="I21" s="34"/>
    </row>
    <row r="22" spans="1:9" x14ac:dyDescent="0.65">
      <c r="A22" s="12"/>
      <c r="B22" s="34"/>
      <c r="C22" s="34"/>
      <c r="D22" s="34"/>
      <c r="E22" s="34"/>
      <c r="F22" s="34"/>
      <c r="G22" s="34"/>
      <c r="H22" s="106"/>
      <c r="I22" s="34"/>
    </row>
    <row r="23" spans="1:9" x14ac:dyDescent="0.65">
      <c r="A23" s="12"/>
      <c r="B23" s="34"/>
      <c r="C23" s="34"/>
      <c r="D23" s="34"/>
      <c r="E23" s="34"/>
      <c r="F23" s="34"/>
      <c r="G23" s="34"/>
      <c r="H23" s="106"/>
      <c r="I23" s="34"/>
    </row>
    <row r="24" spans="1:9" x14ac:dyDescent="0.65">
      <c r="A24" s="12"/>
      <c r="B24" s="34"/>
      <c r="C24" s="34"/>
      <c r="D24" s="34"/>
      <c r="E24" s="34"/>
      <c r="F24" s="34"/>
      <c r="G24" s="34"/>
      <c r="H24" s="106"/>
      <c r="I24" s="34"/>
    </row>
    <row r="25" spans="1:9" x14ac:dyDescent="0.65">
      <c r="A25" s="12"/>
      <c r="B25" s="34"/>
      <c r="C25" s="34"/>
      <c r="D25" s="34"/>
      <c r="E25" s="34"/>
      <c r="F25" s="34"/>
      <c r="G25" s="34"/>
      <c r="H25" s="106"/>
      <c r="I25" s="34"/>
    </row>
    <row r="26" spans="1:9" x14ac:dyDescent="0.65">
      <c r="A26" s="12"/>
      <c r="B26" s="34"/>
      <c r="C26" s="34"/>
      <c r="D26" s="34"/>
      <c r="E26" s="34"/>
      <c r="F26" s="34"/>
      <c r="G26" s="34"/>
      <c r="H26" s="106"/>
      <c r="I26" s="34"/>
    </row>
    <row r="27" spans="1:9" x14ac:dyDescent="0.65">
      <c r="A27" s="12"/>
      <c r="B27" s="34"/>
      <c r="C27" s="34"/>
      <c r="D27" s="34"/>
      <c r="E27" s="34"/>
      <c r="F27" s="34"/>
      <c r="G27" s="34"/>
      <c r="H27" s="106"/>
      <c r="I27" s="34"/>
    </row>
    <row r="28" spans="1:9" x14ac:dyDescent="0.65">
      <c r="A28" s="12"/>
      <c r="B28" s="34"/>
      <c r="C28" s="34"/>
      <c r="D28" s="34"/>
      <c r="E28" s="34"/>
      <c r="F28" s="34"/>
      <c r="G28" s="34"/>
      <c r="H28" s="106"/>
      <c r="I28" s="34"/>
    </row>
    <row r="29" spans="1:9" x14ac:dyDescent="0.65">
      <c r="A29" s="12"/>
      <c r="B29" s="34"/>
      <c r="C29" s="34"/>
      <c r="D29" s="34"/>
      <c r="E29" s="34"/>
      <c r="F29" s="34"/>
      <c r="G29" s="34"/>
      <c r="H29" s="106"/>
      <c r="I29" s="34"/>
    </row>
    <row r="30" spans="1:9" x14ac:dyDescent="0.65">
      <c r="A30" s="12"/>
      <c r="B30" s="34"/>
      <c r="C30" s="34"/>
      <c r="D30" s="34"/>
      <c r="E30" s="34"/>
      <c r="F30" s="34"/>
      <c r="G30" s="34"/>
      <c r="H30" s="106"/>
      <c r="I30" s="34"/>
    </row>
    <row r="31" spans="1:9" x14ac:dyDescent="0.65">
      <c r="A31" s="12"/>
      <c r="B31" s="34"/>
      <c r="C31" s="34"/>
      <c r="D31" s="34"/>
      <c r="E31" s="34"/>
      <c r="F31" s="34"/>
      <c r="G31" s="34"/>
      <c r="H31" s="106"/>
      <c r="I31" s="34"/>
    </row>
    <row r="32" spans="1:9" x14ac:dyDescent="0.65">
      <c r="A32" s="12"/>
      <c r="B32" s="34"/>
      <c r="C32" s="34"/>
      <c r="D32" s="34"/>
      <c r="E32" s="34"/>
      <c r="F32" s="34"/>
      <c r="G32" s="34"/>
      <c r="H32" s="106"/>
      <c r="I32" s="34"/>
    </row>
    <row r="33" spans="1:9" x14ac:dyDescent="0.65">
      <c r="A33" s="12"/>
      <c r="B33" s="34"/>
      <c r="C33" s="34"/>
      <c r="D33" s="34"/>
      <c r="E33" s="34"/>
      <c r="F33" s="34"/>
      <c r="G33" s="34"/>
      <c r="H33" s="106"/>
      <c r="I33" s="34"/>
    </row>
    <row r="34" spans="1:9" x14ac:dyDescent="0.65">
      <c r="A34" s="12"/>
      <c r="B34" s="34"/>
      <c r="C34" s="34"/>
      <c r="D34" s="34"/>
      <c r="E34" s="34"/>
      <c r="F34" s="34"/>
      <c r="G34" s="34"/>
      <c r="H34" s="106"/>
      <c r="I34" s="34"/>
    </row>
    <row r="35" spans="1:9" x14ac:dyDescent="0.65">
      <c r="A35" s="12"/>
      <c r="B35" s="34"/>
      <c r="C35" s="34"/>
      <c r="D35" s="34"/>
      <c r="E35" s="34"/>
      <c r="F35" s="34"/>
      <c r="G35" s="34"/>
      <c r="H35" s="106"/>
      <c r="I35" s="34"/>
    </row>
    <row r="36" spans="1:9" x14ac:dyDescent="0.65">
      <c r="A36" s="12"/>
      <c r="B36" s="34"/>
      <c r="C36" s="34"/>
      <c r="D36" s="34"/>
      <c r="E36" s="34"/>
      <c r="F36" s="34"/>
      <c r="G36" s="34"/>
      <c r="H36" s="106"/>
      <c r="I36" s="34"/>
    </row>
    <row r="37" spans="1:9" x14ac:dyDescent="0.65">
      <c r="A37" s="12"/>
      <c r="B37" s="34"/>
      <c r="C37" s="34"/>
      <c r="D37" s="34"/>
      <c r="E37" s="34"/>
      <c r="F37" s="34"/>
      <c r="G37" s="34"/>
      <c r="H37" s="106"/>
      <c r="I37" s="34"/>
    </row>
    <row r="38" spans="1:9" x14ac:dyDescent="0.65">
      <c r="A38" s="12"/>
      <c r="B38" s="34"/>
      <c r="C38" s="34"/>
      <c r="D38" s="34"/>
      <c r="E38" s="34"/>
      <c r="F38" s="34"/>
      <c r="G38" s="34"/>
      <c r="H38" s="106"/>
      <c r="I38" s="34"/>
    </row>
    <row r="39" spans="1:9" x14ac:dyDescent="0.65">
      <c r="A39" s="12"/>
      <c r="B39" s="34"/>
      <c r="C39" s="34"/>
      <c r="D39" s="34"/>
      <c r="E39" s="34"/>
      <c r="F39" s="34"/>
      <c r="G39" s="34"/>
      <c r="H39" s="106"/>
      <c r="I39" s="34"/>
    </row>
    <row r="40" spans="1:9" x14ac:dyDescent="0.65">
      <c r="A40" s="12"/>
      <c r="B40" s="34"/>
      <c r="C40" s="34"/>
      <c r="D40" s="34"/>
      <c r="E40" s="34"/>
      <c r="F40" s="34"/>
      <c r="G40" s="34"/>
      <c r="H40" s="106"/>
      <c r="I40" s="34"/>
    </row>
    <row r="41" spans="1:9" x14ac:dyDescent="0.65">
      <c r="A41" s="12"/>
      <c r="B41" s="34"/>
      <c r="C41" s="34"/>
      <c r="D41" s="34"/>
      <c r="E41" s="34"/>
      <c r="F41" s="34"/>
      <c r="G41" s="34"/>
      <c r="H41" s="106"/>
      <c r="I41" s="34"/>
    </row>
    <row r="42" spans="1:9" x14ac:dyDescent="0.65">
      <c r="A42" s="12"/>
      <c r="B42" s="34"/>
      <c r="C42" s="34"/>
      <c r="D42" s="34"/>
      <c r="E42" s="34"/>
      <c r="F42" s="34"/>
      <c r="G42" s="34"/>
      <c r="H42" s="106"/>
      <c r="I42" s="34"/>
    </row>
    <row r="43" spans="1:9" x14ac:dyDescent="0.65">
      <c r="A43" s="12"/>
      <c r="B43" s="34"/>
      <c r="C43" s="34"/>
      <c r="D43" s="34"/>
      <c r="E43" s="34"/>
      <c r="F43" s="34"/>
      <c r="G43" s="34"/>
      <c r="H43" s="106"/>
      <c r="I43" s="34"/>
    </row>
    <row r="44" spans="1:9" x14ac:dyDescent="0.65">
      <c r="A44" s="12"/>
      <c r="B44" s="34"/>
      <c r="C44" s="34"/>
      <c r="D44" s="34"/>
      <c r="E44" s="34"/>
      <c r="F44" s="34"/>
      <c r="G44" s="34"/>
      <c r="H44" s="106"/>
      <c r="I44" s="34"/>
    </row>
    <row r="45" spans="1:9" x14ac:dyDescent="0.65">
      <c r="A45" s="12"/>
      <c r="B45" s="34"/>
      <c r="C45" s="34"/>
      <c r="D45" s="34"/>
      <c r="E45" s="34"/>
      <c r="F45" s="34"/>
      <c r="G45" s="34"/>
      <c r="H45" s="106"/>
      <c r="I45" s="34"/>
    </row>
    <row r="46" spans="1:9" x14ac:dyDescent="0.65">
      <c r="A46" s="12"/>
      <c r="B46" s="34"/>
      <c r="C46" s="34"/>
      <c r="D46" s="34"/>
      <c r="E46" s="34"/>
      <c r="F46" s="34"/>
      <c r="G46" s="34"/>
      <c r="H46" s="106"/>
      <c r="I46" s="34"/>
    </row>
    <row r="47" spans="1:9" x14ac:dyDescent="0.65">
      <c r="A47" s="12"/>
      <c r="B47" s="34"/>
      <c r="C47" s="34"/>
      <c r="D47" s="34"/>
      <c r="E47" s="34"/>
      <c r="F47" s="34"/>
      <c r="G47" s="34"/>
      <c r="H47" s="106"/>
      <c r="I47" s="34"/>
    </row>
    <row r="48" spans="1:9" x14ac:dyDescent="0.65">
      <c r="A48" s="12"/>
      <c r="B48" s="34"/>
      <c r="C48" s="34"/>
      <c r="D48" s="34"/>
      <c r="E48" s="34"/>
      <c r="F48" s="34"/>
      <c r="G48" s="34"/>
      <c r="H48" s="106"/>
      <c r="I48" s="34"/>
    </row>
    <row r="49" spans="1:9" x14ac:dyDescent="0.65">
      <c r="A49" s="12"/>
      <c r="B49" s="34"/>
      <c r="C49" s="34"/>
      <c r="D49" s="34"/>
      <c r="E49" s="34"/>
      <c r="F49" s="34"/>
      <c r="G49" s="34"/>
      <c r="H49" s="106"/>
      <c r="I49" s="34"/>
    </row>
    <row r="50" spans="1:9" x14ac:dyDescent="0.65">
      <c r="A50" s="12"/>
      <c r="B50" s="34"/>
      <c r="C50" s="34"/>
      <c r="D50" s="34"/>
      <c r="E50" s="34"/>
      <c r="F50" s="34"/>
      <c r="G50" s="34"/>
      <c r="H50" s="106"/>
      <c r="I50" s="34"/>
    </row>
    <row r="51" spans="1:9" x14ac:dyDescent="0.65">
      <c r="A51" s="12"/>
      <c r="B51" s="34"/>
      <c r="C51" s="34"/>
      <c r="D51" s="34"/>
      <c r="E51" s="34"/>
      <c r="F51" s="34"/>
      <c r="G51" s="34"/>
      <c r="H51" s="106"/>
      <c r="I51" s="34"/>
    </row>
    <row r="52" spans="1:9" x14ac:dyDescent="0.65">
      <c r="A52" s="12"/>
      <c r="B52" s="34"/>
      <c r="C52" s="34"/>
      <c r="D52" s="34"/>
      <c r="E52" s="34"/>
      <c r="F52" s="34"/>
      <c r="G52" s="34"/>
      <c r="H52" s="106"/>
      <c r="I52" s="34"/>
    </row>
    <row r="53" spans="1:9" x14ac:dyDescent="0.65">
      <c r="A53" s="12"/>
      <c r="B53" s="34"/>
      <c r="C53" s="34"/>
      <c r="D53" s="34"/>
      <c r="E53" s="34"/>
      <c r="F53" s="34"/>
      <c r="G53" s="34"/>
      <c r="H53" s="106"/>
      <c r="I53" s="34"/>
    </row>
    <row r="54" spans="1:9" x14ac:dyDescent="0.65">
      <c r="A54" s="12"/>
      <c r="B54" s="34"/>
      <c r="C54" s="34"/>
      <c r="D54" s="34"/>
      <c r="E54" s="34"/>
      <c r="F54" s="34"/>
      <c r="G54" s="34"/>
      <c r="H54" s="106"/>
      <c r="I54" s="34"/>
    </row>
    <row r="55" spans="1:9" x14ac:dyDescent="0.65">
      <c r="A55" s="12"/>
      <c r="B55" s="34"/>
      <c r="C55" s="34"/>
      <c r="D55" s="34"/>
      <c r="E55" s="34"/>
      <c r="F55" s="34"/>
      <c r="G55" s="34"/>
      <c r="H55" s="106"/>
      <c r="I55" s="34"/>
    </row>
    <row r="56" spans="1:9" x14ac:dyDescent="0.65">
      <c r="A56" s="12"/>
      <c r="B56" s="34"/>
      <c r="C56" s="34"/>
      <c r="D56" s="34"/>
      <c r="E56" s="34"/>
      <c r="F56" s="34"/>
      <c r="G56" s="34"/>
      <c r="H56" s="106"/>
      <c r="I56" s="34"/>
    </row>
    <row r="57" spans="1:9" x14ac:dyDescent="0.65">
      <c r="A57" s="12"/>
      <c r="B57" s="34"/>
      <c r="C57" s="34"/>
      <c r="D57" s="34"/>
      <c r="E57" s="34"/>
      <c r="F57" s="34"/>
      <c r="G57" s="34"/>
      <c r="H57" s="106"/>
      <c r="I57" s="34"/>
    </row>
    <row r="58" spans="1:9" x14ac:dyDescent="0.65">
      <c r="A58" s="12"/>
      <c r="B58" s="34"/>
      <c r="C58" s="34"/>
      <c r="D58" s="34"/>
      <c r="E58" s="34"/>
      <c r="F58" s="34"/>
      <c r="G58" s="34"/>
      <c r="H58" s="106"/>
      <c r="I58" s="34"/>
    </row>
    <row r="59" spans="1:9" x14ac:dyDescent="0.65">
      <c r="A59" s="12"/>
      <c r="B59" s="34"/>
      <c r="C59" s="34"/>
      <c r="D59" s="34"/>
      <c r="E59" s="34"/>
      <c r="F59" s="34"/>
      <c r="G59" s="34"/>
      <c r="H59" s="106"/>
      <c r="I59" s="34"/>
    </row>
    <row r="60" spans="1:9" x14ac:dyDescent="0.65">
      <c r="A60" s="12"/>
      <c r="B60" s="34"/>
      <c r="C60" s="34"/>
      <c r="D60" s="34"/>
      <c r="E60" s="34"/>
      <c r="F60" s="34"/>
      <c r="G60" s="34"/>
      <c r="H60" s="106"/>
      <c r="I60" s="34"/>
    </row>
    <row r="61" spans="1:9" x14ac:dyDescent="0.65">
      <c r="A61" s="12"/>
      <c r="B61" s="34"/>
      <c r="C61" s="34"/>
      <c r="D61" s="34"/>
      <c r="E61" s="34"/>
      <c r="F61" s="34"/>
      <c r="G61" s="34"/>
      <c r="H61" s="106"/>
      <c r="I61" s="34"/>
    </row>
    <row r="62" spans="1:9" x14ac:dyDescent="0.65">
      <c r="A62" s="12"/>
      <c r="B62" s="34"/>
      <c r="C62" s="34"/>
      <c r="D62" s="34"/>
      <c r="E62" s="34"/>
      <c r="F62" s="34"/>
      <c r="G62" s="34"/>
      <c r="H62" s="106"/>
      <c r="I62" s="34"/>
    </row>
    <row r="63" spans="1:9" x14ac:dyDescent="0.65">
      <c r="A63" s="12"/>
      <c r="B63" s="34"/>
      <c r="C63" s="34"/>
      <c r="D63" s="34"/>
      <c r="E63" s="34"/>
      <c r="F63" s="34"/>
      <c r="G63" s="34"/>
      <c r="H63" s="106"/>
      <c r="I63" s="34"/>
    </row>
    <row r="64" spans="1:9" x14ac:dyDescent="0.65">
      <c r="A64" s="12"/>
      <c r="B64" s="34"/>
      <c r="C64" s="34"/>
      <c r="D64" s="34"/>
      <c r="E64" s="34"/>
      <c r="F64" s="34"/>
      <c r="G64" s="34"/>
      <c r="H64" s="106"/>
      <c r="I64" s="34"/>
    </row>
    <row r="65" spans="1:9" x14ac:dyDescent="0.65">
      <c r="A65" s="12"/>
      <c r="B65" s="34"/>
      <c r="C65" s="34"/>
      <c r="D65" s="34"/>
      <c r="E65" s="34"/>
      <c r="F65" s="34"/>
      <c r="G65" s="34"/>
      <c r="H65" s="106"/>
      <c r="I65" s="34"/>
    </row>
    <row r="66" spans="1:9" x14ac:dyDescent="0.65">
      <c r="A66" s="12"/>
      <c r="B66" s="34"/>
      <c r="C66" s="34"/>
      <c r="D66" s="34"/>
      <c r="E66" s="34"/>
      <c r="F66" s="34"/>
      <c r="G66" s="34"/>
      <c r="H66" s="106"/>
      <c r="I66" s="34"/>
    </row>
    <row r="67" spans="1:9" x14ac:dyDescent="0.65">
      <c r="A67" s="12"/>
      <c r="B67" s="34"/>
      <c r="C67" s="34"/>
      <c r="D67" s="34"/>
      <c r="E67" s="34"/>
      <c r="F67" s="34"/>
      <c r="G67" s="34"/>
      <c r="H67" s="106"/>
      <c r="I67" s="34"/>
    </row>
    <row r="68" spans="1:9" x14ac:dyDescent="0.65">
      <c r="A68" s="12"/>
      <c r="B68" s="34"/>
      <c r="C68" s="34"/>
      <c r="D68" s="34"/>
      <c r="E68" s="34"/>
      <c r="F68" s="34"/>
      <c r="G68" s="34"/>
      <c r="H68" s="106"/>
      <c r="I68" s="34"/>
    </row>
    <row r="69" spans="1:9" x14ac:dyDescent="0.65">
      <c r="A69" s="12"/>
      <c r="B69" s="34"/>
      <c r="C69" s="34"/>
      <c r="D69" s="34"/>
      <c r="E69" s="34"/>
      <c r="F69" s="34"/>
      <c r="G69" s="34"/>
      <c r="H69" s="106"/>
      <c r="I69" s="34"/>
    </row>
    <row r="70" spans="1:9" x14ac:dyDescent="0.65">
      <c r="A70" s="12"/>
      <c r="B70" s="34"/>
      <c r="C70" s="34"/>
      <c r="D70" s="34"/>
      <c r="E70" s="34"/>
      <c r="F70" s="34"/>
      <c r="G70" s="34"/>
      <c r="H70" s="106"/>
      <c r="I70" s="34"/>
    </row>
    <row r="71" spans="1:9" x14ac:dyDescent="0.65">
      <c r="A71" s="12"/>
      <c r="B71" s="34"/>
      <c r="C71" s="34"/>
      <c r="D71" s="34"/>
      <c r="E71" s="34"/>
      <c r="F71" s="34"/>
      <c r="G71" s="34"/>
      <c r="H71" s="106"/>
      <c r="I71" s="34"/>
    </row>
    <row r="72" spans="1:9" x14ac:dyDescent="0.65">
      <c r="A72" s="12"/>
      <c r="B72" s="34"/>
      <c r="C72" s="34"/>
      <c r="D72" s="34"/>
      <c r="E72" s="34"/>
      <c r="F72" s="34"/>
      <c r="G72" s="34"/>
      <c r="H72" s="106"/>
      <c r="I72" s="34"/>
    </row>
    <row r="73" spans="1:9" x14ac:dyDescent="0.65">
      <c r="A73" s="12"/>
      <c r="B73" s="34"/>
      <c r="C73" s="34"/>
      <c r="D73" s="34"/>
      <c r="E73" s="34"/>
      <c r="F73" s="34"/>
      <c r="G73" s="34"/>
      <c r="H73" s="106"/>
      <c r="I73" s="34"/>
    </row>
    <row r="74" spans="1:9" x14ac:dyDescent="0.65">
      <c r="A74" s="12"/>
      <c r="B74" s="34"/>
      <c r="C74" s="34"/>
      <c r="D74" s="34"/>
      <c r="E74" s="34"/>
      <c r="F74" s="34"/>
      <c r="G74" s="34"/>
      <c r="H74" s="106"/>
      <c r="I74" s="34"/>
    </row>
    <row r="75" spans="1:9" x14ac:dyDescent="0.65">
      <c r="A75" s="12"/>
      <c r="B75" s="34"/>
      <c r="C75" s="34"/>
      <c r="D75" s="34"/>
      <c r="E75" s="34"/>
      <c r="F75" s="34"/>
      <c r="G75" s="34"/>
      <c r="H75" s="106"/>
      <c r="I75" s="34"/>
    </row>
    <row r="76" spans="1:9" x14ac:dyDescent="0.65">
      <c r="A76" s="12"/>
      <c r="B76" s="34"/>
      <c r="C76" s="34"/>
      <c r="D76" s="34"/>
      <c r="E76" s="34"/>
      <c r="F76" s="34"/>
      <c r="G76" s="34"/>
      <c r="H76" s="106"/>
      <c r="I76" s="34"/>
    </row>
    <row r="77" spans="1:9" x14ac:dyDescent="0.65">
      <c r="A77" s="12"/>
      <c r="B77" s="34"/>
      <c r="C77" s="34"/>
      <c r="D77" s="34"/>
      <c r="E77" s="34"/>
      <c r="F77" s="34"/>
      <c r="G77" s="34"/>
      <c r="H77" s="106"/>
      <c r="I77" s="34"/>
    </row>
    <row r="78" spans="1:9" x14ac:dyDescent="0.65">
      <c r="A78" s="12"/>
      <c r="B78" s="34"/>
      <c r="C78" s="34"/>
      <c r="D78" s="34"/>
      <c r="E78" s="34"/>
      <c r="F78" s="34"/>
      <c r="G78" s="34"/>
      <c r="H78" s="106"/>
      <c r="I78" s="34"/>
    </row>
    <row r="79" spans="1:9" x14ac:dyDescent="0.65">
      <c r="A79" s="12"/>
      <c r="B79" s="34"/>
      <c r="C79" s="34"/>
      <c r="D79" s="34"/>
      <c r="E79" s="34"/>
      <c r="F79" s="34"/>
      <c r="G79" s="34"/>
      <c r="H79" s="106"/>
      <c r="I79" s="34"/>
    </row>
    <row r="80" spans="1:9" x14ac:dyDescent="0.65">
      <c r="A80" s="12"/>
      <c r="B80" s="34"/>
      <c r="C80" s="34"/>
      <c r="D80" s="34"/>
      <c r="E80" s="34"/>
      <c r="F80" s="34"/>
      <c r="G80" s="34"/>
      <c r="H80" s="106"/>
      <c r="I80" s="34"/>
    </row>
    <row r="81" spans="1:9" x14ac:dyDescent="0.65">
      <c r="A81" s="12"/>
      <c r="B81" s="34"/>
      <c r="C81" s="34"/>
      <c r="D81" s="34"/>
      <c r="E81" s="34"/>
      <c r="F81" s="34"/>
      <c r="G81" s="34"/>
      <c r="H81" s="106"/>
      <c r="I81" s="34"/>
    </row>
    <row r="82" spans="1:9" x14ac:dyDescent="0.65">
      <c r="A82" s="12"/>
      <c r="B82" s="34"/>
      <c r="C82" s="34"/>
      <c r="D82" s="34"/>
      <c r="E82" s="34"/>
      <c r="F82" s="34"/>
      <c r="G82" s="34"/>
      <c r="H82" s="106"/>
      <c r="I82" s="34"/>
    </row>
    <row r="83" spans="1:9" x14ac:dyDescent="0.65">
      <c r="A83" s="12"/>
      <c r="B83" s="34"/>
      <c r="C83" s="34"/>
      <c r="D83" s="34"/>
      <c r="E83" s="34"/>
      <c r="F83" s="34"/>
      <c r="G83" s="34"/>
      <c r="H83" s="106"/>
      <c r="I83" s="34"/>
    </row>
    <row r="84" spans="1:9" x14ac:dyDescent="0.65">
      <c r="A84" s="12"/>
      <c r="B84" s="34"/>
      <c r="C84" s="34"/>
      <c r="D84" s="34"/>
      <c r="E84" s="34"/>
      <c r="F84" s="34"/>
      <c r="G84" s="34"/>
      <c r="H84" s="106"/>
      <c r="I84" s="34"/>
    </row>
    <row r="85" spans="1:9" x14ac:dyDescent="0.65">
      <c r="A85" s="12"/>
      <c r="B85" s="34"/>
      <c r="C85" s="34"/>
      <c r="D85" s="34"/>
      <c r="E85" s="34"/>
      <c r="F85" s="34"/>
      <c r="G85" s="34"/>
      <c r="H85" s="106"/>
      <c r="I85" s="34"/>
    </row>
    <row r="86" spans="1:9" x14ac:dyDescent="0.65">
      <c r="A86" s="12"/>
      <c r="B86" s="34"/>
      <c r="C86" s="34"/>
      <c r="D86" s="34"/>
      <c r="E86" s="34"/>
      <c r="F86" s="34"/>
      <c r="G86" s="34"/>
      <c r="H86" s="106"/>
      <c r="I86" s="34"/>
    </row>
    <row r="87" spans="1:9" x14ac:dyDescent="0.65">
      <c r="A87" s="12"/>
      <c r="B87" s="34"/>
      <c r="C87" s="34"/>
      <c r="D87" s="34"/>
      <c r="E87" s="34"/>
      <c r="F87" s="34"/>
      <c r="G87" s="34"/>
      <c r="H87" s="106"/>
      <c r="I87" s="34"/>
    </row>
    <row r="88" spans="1:9" x14ac:dyDescent="0.65">
      <c r="A88" s="12"/>
      <c r="B88" s="34"/>
      <c r="C88" s="34"/>
      <c r="D88" s="34"/>
      <c r="E88" s="34"/>
      <c r="F88" s="34"/>
      <c r="G88" s="34"/>
      <c r="H88" s="106"/>
      <c r="I88" s="34"/>
    </row>
    <row r="89" spans="1:9" x14ac:dyDescent="0.65">
      <c r="A89" s="12"/>
      <c r="B89" s="34"/>
      <c r="C89" s="34"/>
      <c r="D89" s="34"/>
      <c r="E89" s="34"/>
      <c r="F89" s="34"/>
      <c r="G89" s="34"/>
      <c r="H89" s="106"/>
      <c r="I89" s="34"/>
    </row>
    <row r="90" spans="1:9" x14ac:dyDescent="0.65">
      <c r="A90" s="12"/>
      <c r="B90" s="34"/>
      <c r="C90" s="34"/>
      <c r="D90" s="34"/>
      <c r="E90" s="34"/>
      <c r="F90" s="34"/>
      <c r="G90" s="34"/>
      <c r="H90" s="106"/>
      <c r="I90" s="34"/>
    </row>
    <row r="91" spans="1:9" x14ac:dyDescent="0.65">
      <c r="A91" s="12"/>
      <c r="B91" s="34"/>
      <c r="C91" s="34"/>
      <c r="D91" s="34"/>
      <c r="E91" s="34"/>
      <c r="F91" s="34"/>
      <c r="G91" s="34"/>
      <c r="H91" s="106"/>
      <c r="I91" s="34"/>
    </row>
    <row r="92" spans="1:9" x14ac:dyDescent="0.65">
      <c r="A92" s="12"/>
      <c r="B92" s="34"/>
      <c r="C92" s="34"/>
      <c r="D92" s="34"/>
      <c r="E92" s="34"/>
      <c r="F92" s="34"/>
      <c r="G92" s="34"/>
      <c r="H92" s="106"/>
      <c r="I92" s="34"/>
    </row>
    <row r="93" spans="1:9" x14ac:dyDescent="0.65">
      <c r="A93" s="12"/>
      <c r="B93" s="34"/>
      <c r="C93" s="34"/>
      <c r="D93" s="34"/>
      <c r="E93" s="34"/>
      <c r="F93" s="34"/>
      <c r="G93" s="34"/>
      <c r="H93" s="106"/>
      <c r="I93" s="34"/>
    </row>
    <row r="94" spans="1:9" x14ac:dyDescent="0.65">
      <c r="A94" s="12"/>
      <c r="B94" s="34"/>
      <c r="C94" s="34"/>
      <c r="D94" s="34"/>
      <c r="E94" s="34"/>
      <c r="F94" s="34"/>
      <c r="G94" s="34"/>
      <c r="H94" s="106"/>
      <c r="I94" s="34"/>
    </row>
    <row r="95" spans="1:9" x14ac:dyDescent="0.65">
      <c r="A95" s="12"/>
      <c r="B95" s="34"/>
      <c r="C95" s="34"/>
      <c r="D95" s="34"/>
      <c r="E95" s="34"/>
      <c r="F95" s="34"/>
      <c r="G95" s="34"/>
      <c r="H95" s="106"/>
      <c r="I95" s="34"/>
    </row>
    <row r="96" spans="1:9" x14ac:dyDescent="0.65">
      <c r="A96" s="12"/>
      <c r="B96" s="34"/>
      <c r="C96" s="34"/>
      <c r="D96" s="34"/>
      <c r="E96" s="34"/>
      <c r="F96" s="34"/>
      <c r="G96" s="34"/>
      <c r="H96" s="106"/>
      <c r="I96" s="34"/>
    </row>
    <row r="97" spans="1:9" x14ac:dyDescent="0.65">
      <c r="A97" s="12"/>
      <c r="B97" s="34"/>
      <c r="C97" s="34"/>
      <c r="D97" s="34"/>
      <c r="E97" s="34"/>
      <c r="F97" s="34"/>
      <c r="G97" s="34"/>
      <c r="H97" s="106"/>
      <c r="I97" s="34"/>
    </row>
    <row r="98" spans="1:9" x14ac:dyDescent="0.65">
      <c r="A98" s="12"/>
      <c r="B98" s="34"/>
      <c r="C98" s="34"/>
      <c r="D98" s="34"/>
      <c r="E98" s="34"/>
      <c r="F98" s="34"/>
      <c r="G98" s="34"/>
      <c r="H98" s="106"/>
      <c r="I98" s="34"/>
    </row>
    <row r="99" spans="1:9" x14ac:dyDescent="0.65">
      <c r="A99" s="12"/>
      <c r="B99" s="34"/>
      <c r="C99" s="34"/>
      <c r="D99" s="34"/>
      <c r="E99" s="34"/>
      <c r="F99" s="34"/>
      <c r="G99" s="34"/>
      <c r="H99" s="106"/>
      <c r="I99" s="34"/>
    </row>
    <row r="100" spans="1:9" x14ac:dyDescent="0.65">
      <c r="A100" s="12"/>
      <c r="B100" s="34"/>
      <c r="C100" s="34"/>
      <c r="D100" s="34"/>
      <c r="E100" s="34"/>
      <c r="F100" s="34"/>
      <c r="G100" s="34"/>
      <c r="H100" s="106"/>
      <c r="I100" s="34"/>
    </row>
    <row r="101" spans="1:9" x14ac:dyDescent="0.65">
      <c r="A101" s="12"/>
      <c r="B101" s="34"/>
      <c r="C101" s="34"/>
      <c r="D101" s="34"/>
      <c r="E101" s="34"/>
      <c r="F101" s="34"/>
      <c r="G101" s="34"/>
      <c r="H101" s="106"/>
      <c r="I101" s="34"/>
    </row>
  </sheetData>
  <mergeCells count="1">
    <mergeCell ref="A1:I1"/>
  </mergeCell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EC2E895F-6CC4-4066-9F9C-2C692C2C3981}">
          <x14:formula1>
            <xm:f>'Answer options'!$A$1:$A$2</xm:f>
          </x14:formula1>
          <xm:sqref>G3:G111 C3:E101</xm:sqref>
        </x14:dataValidation>
        <x14:dataValidation type="list" allowBlank="1" showInputMessage="1" showErrorMessage="1" xr:uid="{2FA4048A-3ACC-48B4-8C0F-A3829514970E}">
          <x14:formula1>
            <xm:f>'Answer options'!$B$2:$B$17</xm:f>
          </x14:formula1>
          <xm:sqref>B3:B101</xm:sqref>
        </x14:dataValidation>
        <x14:dataValidation type="list" allowBlank="1" showInputMessage="1" showErrorMessage="1" xr:uid="{E9329D95-E5C3-49DB-861D-B9AF9C561915}">
          <x14:formula1>
            <xm:f>'Answer options'!$H$1:$H$3</xm:f>
          </x14:formula1>
          <xm:sqref>I3:I101</xm:sqref>
        </x14:dataValidation>
        <x14:dataValidation type="list" allowBlank="1" showInputMessage="1" showErrorMessage="1" xr:uid="{02F54EA0-4760-4375-A0FA-5E84866C4683}">
          <x14:formula1>
            <xm:f>'Answer options'!$K$1:$K$3</xm:f>
          </x14:formula1>
          <xm:sqref>F3:F100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57163-5587-4FA3-930F-74BA94D320C0}">
  <dimension ref="A1:U101"/>
  <sheetViews>
    <sheetView workbookViewId="0">
      <selection sqref="A1:P1"/>
    </sheetView>
  </sheetViews>
  <sheetFormatPr defaultColWidth="8.6796875" defaultRowHeight="14.25" x14ac:dyDescent="0.65"/>
  <cols>
    <col min="1" max="1" width="26.5" style="102" bestFit="1" customWidth="1"/>
    <col min="2" max="2" width="26.5" style="102" customWidth="1"/>
    <col min="3" max="3" width="47.1796875" style="102" bestFit="1" customWidth="1"/>
    <col min="4" max="4" width="14.5" style="8" customWidth="1"/>
    <col min="5" max="5" width="10.31640625" style="8" customWidth="1"/>
    <col min="6" max="6" width="13.31640625" style="8" customWidth="1"/>
    <col min="7" max="7" width="16.1796875" style="8" customWidth="1"/>
    <col min="8" max="8" width="19.31640625" style="8" customWidth="1"/>
    <col min="9" max="9" width="14.6796875" style="8" customWidth="1"/>
    <col min="10" max="10" width="13.6796875" style="8" customWidth="1"/>
    <col min="11" max="11" width="16.1796875" style="8" customWidth="1"/>
    <col min="12" max="12" width="10.81640625" style="8" customWidth="1"/>
    <col min="13" max="13" width="13.31640625" style="8" customWidth="1"/>
    <col min="14" max="14" width="17.5" style="8" customWidth="1"/>
    <col min="15" max="15" width="13.31640625" style="8" customWidth="1"/>
    <col min="16" max="16" width="13.1796875" style="8" customWidth="1"/>
    <col min="17" max="26" width="28.81640625" style="8" customWidth="1"/>
    <col min="27" max="16384" width="8.6796875" style="8"/>
  </cols>
  <sheetData>
    <row r="1" spans="1:21" ht="48.75" customHeight="1" x14ac:dyDescent="0.65">
      <c r="A1" s="133" t="s">
        <v>71</v>
      </c>
      <c r="B1" s="134"/>
      <c r="C1" s="134"/>
      <c r="D1" s="134"/>
      <c r="E1" s="134"/>
      <c r="F1" s="134"/>
      <c r="G1" s="134"/>
      <c r="H1" s="134"/>
      <c r="I1" s="134"/>
      <c r="J1" s="134"/>
      <c r="K1" s="134"/>
      <c r="L1" s="134"/>
      <c r="M1" s="134"/>
      <c r="N1" s="134"/>
      <c r="O1" s="134"/>
      <c r="P1" s="135"/>
    </row>
    <row r="2" spans="1:21" s="101" customFormat="1" ht="101.5" x14ac:dyDescent="0.7">
      <c r="A2" s="100" t="s">
        <v>63</v>
      </c>
      <c r="B2" s="100" t="s">
        <v>64</v>
      </c>
      <c r="C2" s="100" t="s">
        <v>41</v>
      </c>
      <c r="D2" s="101" t="s">
        <v>8</v>
      </c>
      <c r="E2" s="101" t="s">
        <v>1</v>
      </c>
      <c r="F2" s="101" t="s">
        <v>2</v>
      </c>
      <c r="G2" s="101" t="s">
        <v>29</v>
      </c>
      <c r="H2" s="101" t="s">
        <v>32</v>
      </c>
      <c r="I2" s="101" t="s">
        <v>5</v>
      </c>
      <c r="J2" s="101" t="s">
        <v>11</v>
      </c>
      <c r="K2" s="101" t="s">
        <v>35</v>
      </c>
      <c r="L2" s="101" t="s">
        <v>33</v>
      </c>
      <c r="M2" s="101" t="s">
        <v>9</v>
      </c>
      <c r="N2" s="101" t="s">
        <v>85</v>
      </c>
      <c r="O2" s="101" t="s">
        <v>34</v>
      </c>
      <c r="P2" s="101" t="s">
        <v>30</v>
      </c>
      <c r="Q2" s="101" t="str" cm="1">
        <f t="array" ref="Q2:Q100">'2. Current Programs'!C2:C100</f>
        <v>Is this on your state or region's priority sector list?  (drop down menu)</v>
      </c>
      <c r="R2" s="101" t="str" cm="1">
        <f t="array" ref="R2:R101">'2. Current Programs'!E2:E101</f>
        <v>Does this program have an articulation agreement with the K-12/2 year/4-year partners in this initiative in place? (drop down menu)</v>
      </c>
      <c r="S2" s="101" t="str" cm="1">
        <f t="array" ref="S2:U101">'2. Current Programs'!G2:I101</f>
        <v>Do students have the opportunity to  earn a state approved industry-recognized non-degree credential(s) of value as a part of this program? (drop down)</v>
      </c>
      <c r="T2" s="101" t="str">
        <v xml:space="preserve">If students in this program typically earn a state approved industry-recognized credential, please list the credential(s) below. </v>
      </c>
      <c r="U2" s="101" t="str">
        <v>Does this Program include opportunities for students to participate in internships, co-ops, clinical hours, or apprenticeships? (drop down)</v>
      </c>
    </row>
    <row r="3" spans="1:21" s="15" customFormat="1" x14ac:dyDescent="0.65">
      <c r="A3" s="27" t="str" cm="1">
        <f t="array" ref="A3:A100">'2. Current Programs'!A3:A100</f>
        <v>Cybersecurity</v>
      </c>
      <c r="B3" s="27" t="str" cm="1">
        <f t="array" ref="B3:B100">'2. Current Programs'!F3:F100</f>
        <v>Bachelor's degree</v>
      </c>
      <c r="C3" s="28" t="str">
        <f>'2. Current Programs'!B3</f>
        <v>Information Technology</v>
      </c>
      <c r="D3" s="15">
        <v>50</v>
      </c>
      <c r="E3" s="15">
        <v>30</v>
      </c>
      <c r="F3" s="15">
        <v>20</v>
      </c>
      <c r="G3" s="15">
        <v>5</v>
      </c>
      <c r="H3" s="15">
        <v>5</v>
      </c>
      <c r="I3" s="15">
        <v>7</v>
      </c>
      <c r="J3" s="15">
        <v>15</v>
      </c>
      <c r="K3" s="15">
        <v>3</v>
      </c>
      <c r="L3" s="15">
        <v>15</v>
      </c>
      <c r="M3" s="15">
        <v>30</v>
      </c>
      <c r="N3" s="15">
        <v>3</v>
      </c>
      <c r="O3" s="15">
        <v>2</v>
      </c>
      <c r="P3" s="15">
        <v>1</v>
      </c>
      <c r="Q3" s="29" t="str">
        <v>Yes</v>
      </c>
      <c r="R3" s="29" t="str">
        <v>Yes</v>
      </c>
      <c r="S3" s="29" t="str">
        <v>No</v>
      </c>
      <c r="T3" s="29">
        <v>0</v>
      </c>
      <c r="U3" s="29" t="str">
        <v>No</v>
      </c>
    </row>
    <row r="4" spans="1:21" x14ac:dyDescent="0.65">
      <c r="A4" s="27" t="str">
        <v>Advanced Manufacturing</v>
      </c>
      <c r="B4" s="27" t="str">
        <v>Associate's degree</v>
      </c>
      <c r="C4" s="28" t="str">
        <f>'2. Current Programs'!B4</f>
        <v>Manufacturing</v>
      </c>
      <c r="D4" s="15">
        <v>50</v>
      </c>
      <c r="E4" s="15">
        <v>30</v>
      </c>
      <c r="F4" s="15">
        <v>20</v>
      </c>
      <c r="G4" s="15">
        <v>5</v>
      </c>
      <c r="H4" s="15">
        <v>5</v>
      </c>
      <c r="I4" s="15">
        <v>7</v>
      </c>
      <c r="J4" s="15">
        <v>15</v>
      </c>
      <c r="K4" s="15">
        <v>3</v>
      </c>
      <c r="L4" s="15">
        <v>15</v>
      </c>
      <c r="M4" s="15">
        <v>30</v>
      </c>
      <c r="N4" s="15">
        <v>3</v>
      </c>
      <c r="O4" s="15">
        <v>2</v>
      </c>
      <c r="P4" s="15">
        <v>1</v>
      </c>
      <c r="Q4" s="107" t="str">
        <v>Yes</v>
      </c>
      <c r="R4" s="107" t="str">
        <v>Yes</v>
      </c>
      <c r="S4" s="107" t="str">
        <v>Yes</v>
      </c>
      <c r="T4" s="107" t="str">
        <v>MSSC</v>
      </c>
      <c r="U4" s="107" t="str">
        <v>Yes - required</v>
      </c>
    </row>
    <row r="5" spans="1:21" x14ac:dyDescent="0.65">
      <c r="A5" s="29" t="str">
        <v>AFNR</v>
      </c>
      <c r="B5" s="29" t="str">
        <v>Non-degree credential</v>
      </c>
      <c r="C5" s="28" t="str">
        <f>'2. Current Programs'!B5</f>
        <v>Agriculture, Food, and Natural Resources</v>
      </c>
      <c r="D5" s="15">
        <v>50</v>
      </c>
      <c r="E5" s="15">
        <v>30</v>
      </c>
      <c r="F5" s="15">
        <v>20</v>
      </c>
      <c r="G5" s="15">
        <v>5</v>
      </c>
      <c r="H5" s="15">
        <v>5</v>
      </c>
      <c r="I5" s="15">
        <v>7</v>
      </c>
      <c r="J5" s="15">
        <v>15</v>
      </c>
      <c r="K5" s="15">
        <v>3</v>
      </c>
      <c r="L5" s="15">
        <v>15</v>
      </c>
      <c r="M5" s="15">
        <v>10</v>
      </c>
      <c r="N5" s="15">
        <v>3</v>
      </c>
      <c r="O5" s="15">
        <v>2</v>
      </c>
      <c r="P5" s="15">
        <v>1</v>
      </c>
      <c r="Q5" s="107" t="str">
        <v>No</v>
      </c>
      <c r="R5" s="107" t="str">
        <v>Yes</v>
      </c>
      <c r="S5" s="107" t="str">
        <v>No</v>
      </c>
      <c r="T5" s="107">
        <v>0</v>
      </c>
      <c r="U5" s="107" t="str">
        <v>Yes - required</v>
      </c>
    </row>
    <row r="6" spans="1:21" x14ac:dyDescent="0.65">
      <c r="A6" s="29" t="str">
        <v>Early Childhood Education</v>
      </c>
      <c r="B6" s="29" t="str">
        <v>Associate's degree</v>
      </c>
      <c r="C6" s="28" t="str">
        <f>'2. Current Programs'!B6</f>
        <v>Education &amp; Training</v>
      </c>
      <c r="D6" s="15">
        <v>50</v>
      </c>
      <c r="E6" s="15">
        <v>30</v>
      </c>
      <c r="F6" s="15">
        <v>20</v>
      </c>
      <c r="G6" s="15">
        <v>5</v>
      </c>
      <c r="H6" s="15">
        <v>5</v>
      </c>
      <c r="I6" s="15">
        <v>7</v>
      </c>
      <c r="J6" s="15">
        <v>15</v>
      </c>
      <c r="K6" s="15">
        <v>3</v>
      </c>
      <c r="L6" s="15">
        <v>15</v>
      </c>
      <c r="M6" s="15">
        <v>10</v>
      </c>
      <c r="N6" s="15">
        <v>20</v>
      </c>
      <c r="O6" s="15">
        <v>2</v>
      </c>
      <c r="P6" s="15">
        <v>1</v>
      </c>
      <c r="Q6" s="107" t="str">
        <v>No</v>
      </c>
      <c r="R6" s="107" t="str">
        <v>Yes</v>
      </c>
      <c r="S6" s="107" t="str">
        <v>Yes</v>
      </c>
      <c r="T6" s="107">
        <v>0</v>
      </c>
      <c r="U6" s="107" t="str">
        <v>No</v>
      </c>
    </row>
    <row r="7" spans="1:21" x14ac:dyDescent="0.65">
      <c r="A7" s="29">
        <v>0</v>
      </c>
      <c r="B7" s="29" t="str">
        <v>Bachelor's degree</v>
      </c>
      <c r="C7" s="28" t="str">
        <f>'2. Current Programs'!B7</f>
        <v>Business, Management &amp; Administration</v>
      </c>
      <c r="D7" s="15">
        <v>50</v>
      </c>
      <c r="E7" s="15">
        <v>30</v>
      </c>
      <c r="F7" s="15">
        <v>20</v>
      </c>
      <c r="G7" s="15">
        <v>5</v>
      </c>
      <c r="H7" s="15">
        <v>5</v>
      </c>
      <c r="I7" s="15">
        <v>7</v>
      </c>
      <c r="J7" s="15">
        <v>15</v>
      </c>
      <c r="K7" s="15">
        <v>3</v>
      </c>
      <c r="L7" s="15">
        <v>15</v>
      </c>
      <c r="M7" s="15">
        <v>20</v>
      </c>
      <c r="N7" s="15">
        <v>20</v>
      </c>
      <c r="O7" s="15">
        <v>2</v>
      </c>
      <c r="P7" s="15">
        <v>1</v>
      </c>
      <c r="Q7" s="107" t="str">
        <v>Yes</v>
      </c>
      <c r="R7" s="107" t="str">
        <v>Yes</v>
      </c>
      <c r="S7" s="107" t="str">
        <v>No</v>
      </c>
      <c r="T7" s="107">
        <v>0</v>
      </c>
      <c r="U7" s="107" t="str">
        <v>Yes - required</v>
      </c>
    </row>
    <row r="8" spans="1:21" x14ac:dyDescent="0.65">
      <c r="A8" s="29">
        <v>0</v>
      </c>
      <c r="B8" s="29" t="str">
        <v>Associate's degree</v>
      </c>
      <c r="C8" s="28" t="str">
        <f>'2. Current Programs'!B8</f>
        <v>Government &amp; Public Administration</v>
      </c>
      <c r="D8" s="15">
        <v>50</v>
      </c>
      <c r="E8" s="15">
        <v>30</v>
      </c>
      <c r="F8" s="15">
        <v>20</v>
      </c>
      <c r="G8" s="15">
        <v>5</v>
      </c>
      <c r="H8" s="15">
        <v>5</v>
      </c>
      <c r="I8" s="15">
        <v>7</v>
      </c>
      <c r="J8" s="15">
        <v>15</v>
      </c>
      <c r="K8" s="15">
        <v>3</v>
      </c>
      <c r="L8" s="15">
        <v>15</v>
      </c>
      <c r="M8" s="15">
        <v>30</v>
      </c>
      <c r="N8" s="15">
        <v>20</v>
      </c>
      <c r="O8" s="15">
        <v>2</v>
      </c>
      <c r="P8" s="15">
        <v>1</v>
      </c>
      <c r="Q8" s="107" t="str">
        <v>Yes</v>
      </c>
      <c r="R8" s="107" t="str">
        <v>Yes</v>
      </c>
      <c r="S8" s="107" t="str">
        <v>Yes</v>
      </c>
      <c r="T8" s="107">
        <v>0</v>
      </c>
      <c r="U8" s="107" t="str">
        <v>Yes - required</v>
      </c>
    </row>
    <row r="9" spans="1:21" x14ac:dyDescent="0.65">
      <c r="A9" s="29">
        <v>0</v>
      </c>
      <c r="B9" s="29" t="str">
        <v>Non-degree credential</v>
      </c>
      <c r="C9" s="28" t="str">
        <f>'2. Current Programs'!B9</f>
        <v>Health Science</v>
      </c>
      <c r="D9" s="15">
        <v>50</v>
      </c>
      <c r="E9" s="15">
        <v>30</v>
      </c>
      <c r="F9" s="15">
        <v>20</v>
      </c>
      <c r="G9" s="15">
        <v>5</v>
      </c>
      <c r="H9" s="15">
        <v>5</v>
      </c>
      <c r="I9" s="15">
        <v>7</v>
      </c>
      <c r="J9" s="15">
        <v>15</v>
      </c>
      <c r="K9" s="15">
        <v>3</v>
      </c>
      <c r="L9" s="15">
        <v>15</v>
      </c>
      <c r="M9" s="15">
        <v>45</v>
      </c>
      <c r="N9" s="15">
        <v>20</v>
      </c>
      <c r="O9" s="15">
        <v>2</v>
      </c>
      <c r="P9" s="15">
        <v>1</v>
      </c>
      <c r="Q9" s="107" t="str">
        <v>Yes</v>
      </c>
      <c r="R9" s="107" t="str">
        <v>Yes</v>
      </c>
      <c r="S9" s="107" t="str">
        <v>Yes</v>
      </c>
      <c r="T9" s="107">
        <v>0</v>
      </c>
      <c r="U9" s="107" t="str">
        <v>No</v>
      </c>
    </row>
    <row r="10" spans="1:21" x14ac:dyDescent="0.65">
      <c r="A10" s="29">
        <v>0</v>
      </c>
      <c r="B10" s="29" t="str">
        <v>Associate's degree</v>
      </c>
      <c r="C10" s="28" t="str">
        <f>'2. Current Programs'!B10</f>
        <v>Health Science</v>
      </c>
      <c r="D10" s="15">
        <v>50</v>
      </c>
      <c r="E10" s="15">
        <v>15</v>
      </c>
      <c r="F10" s="15">
        <v>35</v>
      </c>
      <c r="G10" s="15">
        <v>5</v>
      </c>
      <c r="H10" s="15">
        <v>5</v>
      </c>
      <c r="I10" s="15">
        <v>7</v>
      </c>
      <c r="J10" s="15">
        <v>15</v>
      </c>
      <c r="K10" s="15">
        <v>3</v>
      </c>
      <c r="L10" s="15">
        <v>15</v>
      </c>
      <c r="M10" s="15">
        <v>30</v>
      </c>
      <c r="N10" s="15">
        <v>20</v>
      </c>
      <c r="O10" s="15">
        <v>2</v>
      </c>
      <c r="P10" s="15">
        <v>1</v>
      </c>
      <c r="Q10" s="107" t="str">
        <v>Yes</v>
      </c>
      <c r="R10" s="107" t="str">
        <v>No</v>
      </c>
      <c r="S10" s="107" t="str">
        <v>No</v>
      </c>
      <c r="T10" s="107">
        <v>0</v>
      </c>
      <c r="U10" s="107" t="str">
        <v>No</v>
      </c>
    </row>
    <row r="11" spans="1:21" x14ac:dyDescent="0.65">
      <c r="A11" s="29">
        <v>0</v>
      </c>
      <c r="B11" s="29" t="str">
        <v>Non-degree credential</v>
      </c>
      <c r="C11" s="28" t="str">
        <f>'2. Current Programs'!B11</f>
        <v>Education &amp; Training</v>
      </c>
      <c r="D11" s="15">
        <v>50</v>
      </c>
      <c r="E11" s="15">
        <v>15</v>
      </c>
      <c r="F11" s="15">
        <v>35</v>
      </c>
      <c r="G11" s="15">
        <v>5</v>
      </c>
      <c r="H11" s="15">
        <v>5</v>
      </c>
      <c r="I11" s="15">
        <v>7</v>
      </c>
      <c r="J11" s="15">
        <v>15</v>
      </c>
      <c r="K11" s="15">
        <v>3</v>
      </c>
      <c r="L11" s="15">
        <v>15</v>
      </c>
      <c r="M11" s="15">
        <v>30</v>
      </c>
      <c r="N11" s="15">
        <v>20</v>
      </c>
      <c r="O11" s="15">
        <v>2</v>
      </c>
      <c r="P11" s="15">
        <v>0</v>
      </c>
      <c r="Q11" s="107" t="str">
        <v>Yes</v>
      </c>
      <c r="R11" s="107" t="str">
        <v>Yes</v>
      </c>
      <c r="S11" s="107" t="str">
        <v>No</v>
      </c>
      <c r="T11" s="107">
        <v>0</v>
      </c>
      <c r="U11" s="107" t="str">
        <v>Yes - required</v>
      </c>
    </row>
    <row r="12" spans="1:21" x14ac:dyDescent="0.65">
      <c r="A12" s="29">
        <v>0</v>
      </c>
      <c r="B12" s="29" t="str">
        <v>Non-degree credential</v>
      </c>
      <c r="C12" s="28" t="str">
        <f>'2. Current Programs'!B12</f>
        <v>Manufacturing</v>
      </c>
      <c r="D12" s="15">
        <v>50</v>
      </c>
      <c r="E12" s="15">
        <v>15</v>
      </c>
      <c r="F12" s="15">
        <v>35</v>
      </c>
      <c r="G12" s="15">
        <v>5</v>
      </c>
      <c r="H12" s="15">
        <v>5</v>
      </c>
      <c r="I12" s="15">
        <v>7</v>
      </c>
      <c r="J12" s="15">
        <v>15</v>
      </c>
      <c r="K12" s="15">
        <v>3</v>
      </c>
      <c r="L12" s="15">
        <v>15</v>
      </c>
      <c r="M12" s="15">
        <v>30</v>
      </c>
      <c r="N12" s="15">
        <v>20</v>
      </c>
      <c r="O12" s="15">
        <v>2</v>
      </c>
      <c r="P12" s="15">
        <v>0</v>
      </c>
      <c r="Q12" s="107" t="str">
        <v>No</v>
      </c>
      <c r="R12" s="107" t="str">
        <v>Yes</v>
      </c>
      <c r="S12" s="107" t="str">
        <v>No</v>
      </c>
      <c r="T12" s="107">
        <v>0</v>
      </c>
      <c r="U12" s="107" t="str">
        <v>Yes - optional</v>
      </c>
    </row>
    <row r="13" spans="1:21" x14ac:dyDescent="0.65">
      <c r="A13" s="29">
        <v>0</v>
      </c>
      <c r="B13" s="29" t="str">
        <v>Non-degree credential</v>
      </c>
      <c r="C13" s="28" t="str">
        <f>'2. Current Programs'!B13</f>
        <v>Finance</v>
      </c>
      <c r="D13" s="15">
        <v>50</v>
      </c>
      <c r="E13" s="15">
        <v>15</v>
      </c>
      <c r="F13" s="15">
        <v>35</v>
      </c>
      <c r="G13" s="15">
        <v>5</v>
      </c>
      <c r="H13" s="15">
        <v>5</v>
      </c>
      <c r="I13" s="15">
        <v>7</v>
      </c>
      <c r="J13" s="15">
        <v>15</v>
      </c>
      <c r="K13" s="15">
        <v>3</v>
      </c>
      <c r="L13" s="15">
        <v>15</v>
      </c>
      <c r="M13" s="15">
        <v>4</v>
      </c>
      <c r="N13" s="15">
        <v>3</v>
      </c>
      <c r="O13" s="15">
        <v>2</v>
      </c>
      <c r="P13" s="15">
        <v>0</v>
      </c>
      <c r="Q13" s="107" t="str">
        <v>No</v>
      </c>
      <c r="R13" s="107" t="str">
        <v>Yes</v>
      </c>
      <c r="S13" s="107" t="str">
        <v>Yes</v>
      </c>
      <c r="T13" s="107">
        <v>0</v>
      </c>
      <c r="U13" s="107" t="str">
        <v>No</v>
      </c>
    </row>
    <row r="14" spans="1:21" x14ac:dyDescent="0.65">
      <c r="A14" s="29">
        <v>0</v>
      </c>
      <c r="B14" s="29" t="str">
        <v>Non-degree credential</v>
      </c>
      <c r="C14" s="28" t="str">
        <f>'2. Current Programs'!B14</f>
        <v>Health Science</v>
      </c>
      <c r="D14" s="15">
        <v>50</v>
      </c>
      <c r="E14" s="15">
        <v>15</v>
      </c>
      <c r="F14" s="15">
        <v>35</v>
      </c>
      <c r="G14" s="15">
        <v>5</v>
      </c>
      <c r="H14" s="15">
        <v>5</v>
      </c>
      <c r="I14" s="15">
        <v>7</v>
      </c>
      <c r="J14" s="15">
        <v>15</v>
      </c>
      <c r="K14" s="15">
        <v>3</v>
      </c>
      <c r="L14" s="15">
        <v>15</v>
      </c>
      <c r="M14" s="15">
        <v>44</v>
      </c>
      <c r="N14" s="15">
        <v>3</v>
      </c>
      <c r="O14" s="15">
        <v>2</v>
      </c>
      <c r="P14" s="15">
        <v>0</v>
      </c>
      <c r="Q14" s="107" t="str">
        <v>No</v>
      </c>
      <c r="R14" s="107" t="str">
        <v>Yes</v>
      </c>
      <c r="S14" s="107" t="str">
        <v>No</v>
      </c>
      <c r="T14" s="107">
        <v>0</v>
      </c>
      <c r="U14" s="107" t="str">
        <v>No</v>
      </c>
    </row>
    <row r="15" spans="1:21" x14ac:dyDescent="0.65">
      <c r="A15" s="29">
        <v>0</v>
      </c>
      <c r="B15" s="29" t="str">
        <v>Non-degree credential</v>
      </c>
      <c r="C15" s="28" t="str">
        <f>'2. Current Programs'!B15</f>
        <v>Government &amp; Public Administration</v>
      </c>
      <c r="D15" s="15">
        <v>50</v>
      </c>
      <c r="E15" s="15">
        <v>15</v>
      </c>
      <c r="F15" s="15">
        <v>35</v>
      </c>
      <c r="G15" s="15">
        <v>5</v>
      </c>
      <c r="H15" s="15">
        <v>5</v>
      </c>
      <c r="I15" s="15">
        <v>7</v>
      </c>
      <c r="J15" s="15">
        <v>15</v>
      </c>
      <c r="K15" s="15">
        <v>3</v>
      </c>
      <c r="L15" s="15">
        <v>15</v>
      </c>
      <c r="M15" s="15">
        <v>10</v>
      </c>
      <c r="N15" s="15">
        <v>3</v>
      </c>
      <c r="O15" s="15">
        <v>2</v>
      </c>
      <c r="P15" s="15">
        <v>0</v>
      </c>
      <c r="Q15" s="107" t="str">
        <v>No</v>
      </c>
      <c r="R15" s="107" t="str">
        <v>Yes</v>
      </c>
      <c r="S15" s="107" t="str">
        <v>Yes</v>
      </c>
      <c r="T15" s="107">
        <v>0</v>
      </c>
      <c r="U15" s="107" t="str">
        <v>No</v>
      </c>
    </row>
    <row r="16" spans="1:21" x14ac:dyDescent="0.65">
      <c r="A16" s="29">
        <v>0</v>
      </c>
      <c r="B16" s="29">
        <v>0</v>
      </c>
      <c r="C16" s="28">
        <f>'2. Current Programs'!B16</f>
        <v>0</v>
      </c>
      <c r="D16" s="15"/>
      <c r="E16" s="15"/>
      <c r="F16" s="15"/>
      <c r="G16" s="15"/>
      <c r="H16" s="15"/>
      <c r="I16" s="15"/>
      <c r="J16" s="15"/>
      <c r="K16" s="15"/>
      <c r="L16" s="15"/>
      <c r="M16" s="15"/>
      <c r="N16" s="15"/>
      <c r="O16" s="15"/>
      <c r="P16" s="15"/>
      <c r="Q16" s="107">
        <v>0</v>
      </c>
      <c r="R16" s="107">
        <v>0</v>
      </c>
      <c r="S16" s="107">
        <v>0</v>
      </c>
      <c r="T16" s="107">
        <v>0</v>
      </c>
      <c r="U16" s="107">
        <v>0</v>
      </c>
    </row>
    <row r="17" spans="1:21" x14ac:dyDescent="0.65">
      <c r="A17" s="29">
        <v>0</v>
      </c>
      <c r="B17" s="29">
        <v>0</v>
      </c>
      <c r="C17" s="28">
        <f>'2. Current Programs'!B17</f>
        <v>0</v>
      </c>
      <c r="D17" s="15"/>
      <c r="E17" s="15"/>
      <c r="F17" s="15"/>
      <c r="G17" s="15"/>
      <c r="H17" s="15"/>
      <c r="I17" s="15"/>
      <c r="J17" s="15"/>
      <c r="K17" s="15"/>
      <c r="L17" s="15"/>
      <c r="M17" s="15"/>
      <c r="N17" s="15"/>
      <c r="O17" s="15"/>
      <c r="P17" s="15"/>
      <c r="Q17" s="107">
        <v>0</v>
      </c>
      <c r="R17" s="107">
        <v>0</v>
      </c>
      <c r="S17" s="107">
        <v>0</v>
      </c>
      <c r="T17" s="107">
        <v>0</v>
      </c>
      <c r="U17" s="107">
        <v>0</v>
      </c>
    </row>
    <row r="18" spans="1:21" x14ac:dyDescent="0.65">
      <c r="A18" s="29">
        <v>0</v>
      </c>
      <c r="B18" s="29">
        <v>0</v>
      </c>
      <c r="C18" s="28">
        <f>'2. Current Programs'!B18</f>
        <v>0</v>
      </c>
      <c r="D18" s="15"/>
      <c r="E18" s="15"/>
      <c r="F18" s="15"/>
      <c r="G18" s="15"/>
      <c r="H18" s="15"/>
      <c r="I18" s="15"/>
      <c r="J18" s="15"/>
      <c r="K18" s="15"/>
      <c r="L18" s="15"/>
      <c r="M18" s="15"/>
      <c r="N18" s="15"/>
      <c r="O18" s="15"/>
      <c r="P18" s="15"/>
      <c r="Q18" s="107">
        <v>0</v>
      </c>
      <c r="R18" s="107">
        <v>0</v>
      </c>
      <c r="S18" s="107">
        <v>0</v>
      </c>
      <c r="T18" s="107">
        <v>0</v>
      </c>
      <c r="U18" s="107">
        <v>0</v>
      </c>
    </row>
    <row r="19" spans="1:21" x14ac:dyDescent="0.65">
      <c r="A19" s="29">
        <v>0</v>
      </c>
      <c r="B19" s="29">
        <v>0</v>
      </c>
      <c r="C19" s="28">
        <f>'2. Current Programs'!B19</f>
        <v>0</v>
      </c>
      <c r="D19" s="15"/>
      <c r="E19" s="15"/>
      <c r="F19" s="15"/>
      <c r="G19" s="15"/>
      <c r="H19" s="15"/>
      <c r="I19" s="15"/>
      <c r="J19" s="15"/>
      <c r="K19" s="15"/>
      <c r="L19" s="15"/>
      <c r="M19" s="15"/>
      <c r="N19" s="15"/>
      <c r="O19" s="15"/>
      <c r="P19" s="15"/>
      <c r="Q19" s="107">
        <v>0</v>
      </c>
      <c r="R19" s="107">
        <v>0</v>
      </c>
      <c r="S19" s="107">
        <v>0</v>
      </c>
      <c r="T19" s="107">
        <v>0</v>
      </c>
      <c r="U19" s="107">
        <v>0</v>
      </c>
    </row>
    <row r="20" spans="1:21" x14ac:dyDescent="0.65">
      <c r="A20" s="29">
        <v>0</v>
      </c>
      <c r="B20" s="29">
        <v>0</v>
      </c>
      <c r="C20" s="28">
        <f>'2. Current Programs'!B20</f>
        <v>0</v>
      </c>
      <c r="D20" s="15"/>
      <c r="E20" s="15"/>
      <c r="F20" s="15"/>
      <c r="G20" s="15"/>
      <c r="H20" s="15"/>
      <c r="I20" s="15"/>
      <c r="J20" s="15"/>
      <c r="K20" s="15"/>
      <c r="L20" s="15"/>
      <c r="M20" s="15"/>
      <c r="N20" s="15"/>
      <c r="O20" s="15"/>
      <c r="P20" s="15"/>
      <c r="Q20" s="107">
        <v>0</v>
      </c>
      <c r="R20" s="107">
        <v>0</v>
      </c>
      <c r="S20" s="107">
        <v>0</v>
      </c>
      <c r="T20" s="107">
        <v>0</v>
      </c>
      <c r="U20" s="107">
        <v>0</v>
      </c>
    </row>
    <row r="21" spans="1:21" x14ac:dyDescent="0.65">
      <c r="A21" s="29">
        <v>0</v>
      </c>
      <c r="B21" s="29">
        <v>0</v>
      </c>
      <c r="C21" s="28">
        <f>'2. Current Programs'!B21</f>
        <v>0</v>
      </c>
      <c r="D21" s="15"/>
      <c r="E21" s="15"/>
      <c r="F21" s="15"/>
      <c r="G21" s="15"/>
      <c r="H21" s="15"/>
      <c r="I21" s="15"/>
      <c r="J21" s="15"/>
      <c r="K21" s="15"/>
      <c r="L21" s="15"/>
      <c r="M21" s="15"/>
      <c r="N21" s="15"/>
      <c r="O21" s="15"/>
      <c r="P21" s="15"/>
      <c r="Q21" s="107">
        <v>0</v>
      </c>
      <c r="R21" s="107">
        <v>0</v>
      </c>
      <c r="S21" s="107">
        <v>0</v>
      </c>
      <c r="T21" s="107">
        <v>0</v>
      </c>
      <c r="U21" s="107">
        <v>0</v>
      </c>
    </row>
    <row r="22" spans="1:21" x14ac:dyDescent="0.65">
      <c r="A22" s="29">
        <v>0</v>
      </c>
      <c r="B22" s="29">
        <v>0</v>
      </c>
      <c r="C22" s="28">
        <f>'2. Current Programs'!B22</f>
        <v>0</v>
      </c>
      <c r="D22" s="15"/>
      <c r="E22" s="15"/>
      <c r="F22" s="15"/>
      <c r="G22" s="15"/>
      <c r="H22" s="15"/>
      <c r="I22" s="15"/>
      <c r="J22" s="15"/>
      <c r="K22" s="15"/>
      <c r="L22" s="15"/>
      <c r="M22" s="15"/>
      <c r="N22" s="15"/>
      <c r="O22" s="15"/>
      <c r="P22" s="15"/>
      <c r="Q22" s="107">
        <v>0</v>
      </c>
      <c r="R22" s="107">
        <v>0</v>
      </c>
      <c r="S22" s="107">
        <v>0</v>
      </c>
      <c r="T22" s="107">
        <v>0</v>
      </c>
      <c r="U22" s="107">
        <v>0</v>
      </c>
    </row>
    <row r="23" spans="1:21" x14ac:dyDescent="0.65">
      <c r="A23" s="29">
        <v>0</v>
      </c>
      <c r="B23" s="29">
        <v>0</v>
      </c>
      <c r="C23" s="28">
        <f>'2. Current Programs'!B23</f>
        <v>0</v>
      </c>
      <c r="D23" s="15"/>
      <c r="E23" s="15"/>
      <c r="F23" s="15"/>
      <c r="G23" s="15"/>
      <c r="H23" s="15"/>
      <c r="I23" s="15"/>
      <c r="J23" s="15"/>
      <c r="K23" s="15"/>
      <c r="L23" s="15"/>
      <c r="M23" s="15"/>
      <c r="N23" s="15"/>
      <c r="O23" s="15"/>
      <c r="P23" s="15"/>
      <c r="Q23" s="107">
        <v>0</v>
      </c>
      <c r="R23" s="107">
        <v>0</v>
      </c>
      <c r="S23" s="107">
        <v>0</v>
      </c>
      <c r="T23" s="107">
        <v>0</v>
      </c>
      <c r="U23" s="107">
        <v>0</v>
      </c>
    </row>
    <row r="24" spans="1:21" x14ac:dyDescent="0.65">
      <c r="A24" s="29">
        <v>0</v>
      </c>
      <c r="B24" s="29">
        <v>0</v>
      </c>
      <c r="C24" s="28">
        <f>'2. Current Programs'!B24</f>
        <v>0</v>
      </c>
      <c r="D24" s="15"/>
      <c r="E24" s="15"/>
      <c r="F24" s="15"/>
      <c r="G24" s="15"/>
      <c r="H24" s="15"/>
      <c r="I24" s="15"/>
      <c r="J24" s="15"/>
      <c r="K24" s="15"/>
      <c r="L24" s="15"/>
      <c r="M24" s="15"/>
      <c r="N24" s="15"/>
      <c r="O24" s="15"/>
      <c r="P24" s="15"/>
      <c r="Q24" s="107">
        <v>0</v>
      </c>
      <c r="R24" s="107">
        <v>0</v>
      </c>
      <c r="S24" s="107">
        <v>0</v>
      </c>
      <c r="T24" s="107">
        <v>0</v>
      </c>
      <c r="U24" s="107">
        <v>0</v>
      </c>
    </row>
    <row r="25" spans="1:21" x14ac:dyDescent="0.65">
      <c r="A25" s="29">
        <v>0</v>
      </c>
      <c r="B25" s="29">
        <v>0</v>
      </c>
      <c r="C25" s="28">
        <f>'2. Current Programs'!B25</f>
        <v>0</v>
      </c>
      <c r="D25" s="15"/>
      <c r="E25" s="15"/>
      <c r="F25" s="15"/>
      <c r="G25" s="15"/>
      <c r="H25" s="15"/>
      <c r="I25" s="15"/>
      <c r="J25" s="15"/>
      <c r="K25" s="15"/>
      <c r="L25" s="15"/>
      <c r="M25" s="15"/>
      <c r="N25" s="15"/>
      <c r="O25" s="15"/>
      <c r="P25" s="15"/>
      <c r="Q25" s="107">
        <v>0</v>
      </c>
      <c r="R25" s="107">
        <v>0</v>
      </c>
      <c r="S25" s="107">
        <v>0</v>
      </c>
      <c r="T25" s="107">
        <v>0</v>
      </c>
      <c r="U25" s="107">
        <v>0</v>
      </c>
    </row>
    <row r="26" spans="1:21" x14ac:dyDescent="0.65">
      <c r="A26" s="29">
        <v>0</v>
      </c>
      <c r="B26" s="29">
        <v>0</v>
      </c>
      <c r="C26" s="28">
        <f>'2. Current Programs'!B26</f>
        <v>0</v>
      </c>
      <c r="D26" s="15"/>
      <c r="E26" s="15"/>
      <c r="F26" s="15"/>
      <c r="G26" s="15"/>
      <c r="H26" s="15"/>
      <c r="I26" s="15"/>
      <c r="J26" s="15"/>
      <c r="K26" s="15"/>
      <c r="L26" s="15"/>
      <c r="M26" s="15"/>
      <c r="N26" s="15"/>
      <c r="O26" s="15"/>
      <c r="P26" s="15"/>
      <c r="Q26" s="107">
        <v>0</v>
      </c>
      <c r="R26" s="107">
        <v>0</v>
      </c>
      <c r="S26" s="107">
        <v>0</v>
      </c>
      <c r="T26" s="107">
        <v>0</v>
      </c>
      <c r="U26" s="107">
        <v>0</v>
      </c>
    </row>
    <row r="27" spans="1:21" x14ac:dyDescent="0.65">
      <c r="A27" s="29">
        <v>0</v>
      </c>
      <c r="B27" s="29">
        <v>0</v>
      </c>
      <c r="C27" s="28">
        <f>'2. Current Programs'!B27</f>
        <v>0</v>
      </c>
      <c r="D27" s="15"/>
      <c r="E27" s="15"/>
      <c r="F27" s="15"/>
      <c r="G27" s="15"/>
      <c r="H27" s="15"/>
      <c r="I27" s="15"/>
      <c r="J27" s="15"/>
      <c r="K27" s="15"/>
      <c r="L27" s="15"/>
      <c r="M27" s="15"/>
      <c r="N27" s="15"/>
      <c r="O27" s="15"/>
      <c r="P27" s="15"/>
      <c r="Q27" s="107">
        <v>0</v>
      </c>
      <c r="R27" s="107">
        <v>0</v>
      </c>
      <c r="S27" s="107">
        <v>0</v>
      </c>
      <c r="T27" s="107">
        <v>0</v>
      </c>
      <c r="U27" s="107">
        <v>0</v>
      </c>
    </row>
    <row r="28" spans="1:21" x14ac:dyDescent="0.65">
      <c r="A28" s="29">
        <v>0</v>
      </c>
      <c r="B28" s="29">
        <v>0</v>
      </c>
      <c r="C28" s="28">
        <f>'2. Current Programs'!B28</f>
        <v>0</v>
      </c>
      <c r="D28" s="15"/>
      <c r="E28" s="15"/>
      <c r="F28" s="15"/>
      <c r="G28" s="15"/>
      <c r="H28" s="15"/>
      <c r="I28" s="15"/>
      <c r="J28" s="15"/>
      <c r="K28" s="15"/>
      <c r="L28" s="15"/>
      <c r="M28" s="15"/>
      <c r="N28" s="15"/>
      <c r="O28" s="15"/>
      <c r="P28" s="15"/>
      <c r="Q28" s="107">
        <v>0</v>
      </c>
      <c r="R28" s="107">
        <v>0</v>
      </c>
      <c r="S28" s="107">
        <v>0</v>
      </c>
      <c r="T28" s="107">
        <v>0</v>
      </c>
      <c r="U28" s="107">
        <v>0</v>
      </c>
    </row>
    <row r="29" spans="1:21" x14ac:dyDescent="0.65">
      <c r="A29" s="29">
        <v>0</v>
      </c>
      <c r="B29" s="29">
        <v>0</v>
      </c>
      <c r="C29" s="28">
        <f>'2. Current Programs'!B29</f>
        <v>0</v>
      </c>
      <c r="D29" s="15"/>
      <c r="E29" s="15"/>
      <c r="F29" s="15"/>
      <c r="G29" s="15"/>
      <c r="H29" s="15"/>
      <c r="I29" s="15"/>
      <c r="J29" s="15"/>
      <c r="K29" s="15"/>
      <c r="L29" s="15"/>
      <c r="M29" s="15"/>
      <c r="N29" s="15"/>
      <c r="O29" s="15"/>
      <c r="P29" s="15"/>
      <c r="Q29" s="107">
        <v>0</v>
      </c>
      <c r="R29" s="107">
        <v>0</v>
      </c>
      <c r="S29" s="107">
        <v>0</v>
      </c>
      <c r="T29" s="107">
        <v>0</v>
      </c>
      <c r="U29" s="107">
        <v>0</v>
      </c>
    </row>
    <row r="30" spans="1:21" x14ac:dyDescent="0.65">
      <c r="A30" s="29">
        <v>0</v>
      </c>
      <c r="B30" s="29">
        <v>0</v>
      </c>
      <c r="C30" s="28">
        <f>'2. Current Programs'!B30</f>
        <v>0</v>
      </c>
      <c r="D30" s="15"/>
      <c r="E30" s="15"/>
      <c r="F30" s="15"/>
      <c r="G30" s="15"/>
      <c r="H30" s="15"/>
      <c r="I30" s="15"/>
      <c r="J30" s="15"/>
      <c r="K30" s="15"/>
      <c r="L30" s="15"/>
      <c r="M30" s="15"/>
      <c r="N30" s="15"/>
      <c r="O30" s="15"/>
      <c r="P30" s="15"/>
      <c r="Q30" s="107">
        <v>0</v>
      </c>
      <c r="R30" s="107">
        <v>0</v>
      </c>
      <c r="S30" s="107">
        <v>0</v>
      </c>
      <c r="T30" s="107">
        <v>0</v>
      </c>
      <c r="U30" s="107">
        <v>0</v>
      </c>
    </row>
    <row r="31" spans="1:21" x14ac:dyDescent="0.65">
      <c r="A31" s="29">
        <v>0</v>
      </c>
      <c r="B31" s="29">
        <v>0</v>
      </c>
      <c r="C31" s="28">
        <f>'2. Current Programs'!B31</f>
        <v>0</v>
      </c>
      <c r="D31" s="15"/>
      <c r="E31" s="15"/>
      <c r="F31" s="15"/>
      <c r="G31" s="15"/>
      <c r="H31" s="15"/>
      <c r="I31" s="15"/>
      <c r="J31" s="15"/>
      <c r="K31" s="15"/>
      <c r="L31" s="15"/>
      <c r="M31" s="15"/>
      <c r="N31" s="15"/>
      <c r="O31" s="15"/>
      <c r="P31" s="15"/>
      <c r="Q31" s="107">
        <v>0</v>
      </c>
      <c r="R31" s="107">
        <v>0</v>
      </c>
      <c r="S31" s="107">
        <v>0</v>
      </c>
      <c r="T31" s="107">
        <v>0</v>
      </c>
      <c r="U31" s="107">
        <v>0</v>
      </c>
    </row>
    <row r="32" spans="1:21" x14ac:dyDescent="0.65">
      <c r="A32" s="29">
        <v>0</v>
      </c>
      <c r="B32" s="29">
        <v>0</v>
      </c>
      <c r="C32" s="28">
        <f>'2. Current Programs'!B32</f>
        <v>0</v>
      </c>
      <c r="Q32" s="107">
        <v>0</v>
      </c>
      <c r="R32" s="107">
        <v>0</v>
      </c>
      <c r="S32" s="107">
        <v>0</v>
      </c>
      <c r="T32" s="107">
        <v>0</v>
      </c>
      <c r="U32" s="107">
        <v>0</v>
      </c>
    </row>
    <row r="33" spans="1:21" x14ac:dyDescent="0.65">
      <c r="A33" s="29">
        <v>0</v>
      </c>
      <c r="B33" s="29">
        <v>0</v>
      </c>
      <c r="C33" s="28">
        <f>'2. Current Programs'!B33</f>
        <v>0</v>
      </c>
      <c r="Q33" s="107">
        <v>0</v>
      </c>
      <c r="R33" s="107">
        <v>0</v>
      </c>
      <c r="S33" s="107">
        <v>0</v>
      </c>
      <c r="T33" s="107">
        <v>0</v>
      </c>
      <c r="U33" s="107">
        <v>0</v>
      </c>
    </row>
    <row r="34" spans="1:21" x14ac:dyDescent="0.65">
      <c r="A34" s="29">
        <v>0</v>
      </c>
      <c r="B34" s="29">
        <v>0</v>
      </c>
      <c r="C34" s="28">
        <f>'2. Current Programs'!B34</f>
        <v>0</v>
      </c>
      <c r="Q34" s="107">
        <v>0</v>
      </c>
      <c r="R34" s="107">
        <v>0</v>
      </c>
      <c r="S34" s="107">
        <v>0</v>
      </c>
      <c r="T34" s="107">
        <v>0</v>
      </c>
      <c r="U34" s="107">
        <v>0</v>
      </c>
    </row>
    <row r="35" spans="1:21" x14ac:dyDescent="0.65">
      <c r="A35" s="29">
        <v>0</v>
      </c>
      <c r="B35" s="29">
        <v>0</v>
      </c>
      <c r="C35" s="28">
        <f>'2. Current Programs'!B35</f>
        <v>0</v>
      </c>
      <c r="Q35" s="107">
        <v>0</v>
      </c>
      <c r="R35" s="107">
        <v>0</v>
      </c>
      <c r="S35" s="107">
        <v>0</v>
      </c>
      <c r="T35" s="107">
        <v>0</v>
      </c>
      <c r="U35" s="107">
        <v>0</v>
      </c>
    </row>
    <row r="36" spans="1:21" x14ac:dyDescent="0.65">
      <c r="A36" s="29">
        <v>0</v>
      </c>
      <c r="B36" s="29">
        <v>0</v>
      </c>
      <c r="C36" s="28">
        <f>'2. Current Programs'!B36</f>
        <v>0</v>
      </c>
      <c r="Q36" s="107">
        <v>0</v>
      </c>
      <c r="R36" s="107">
        <v>0</v>
      </c>
      <c r="S36" s="107">
        <v>0</v>
      </c>
      <c r="T36" s="107">
        <v>0</v>
      </c>
      <c r="U36" s="107">
        <v>0</v>
      </c>
    </row>
    <row r="37" spans="1:21" x14ac:dyDescent="0.65">
      <c r="A37" s="29">
        <v>0</v>
      </c>
      <c r="B37" s="29">
        <v>0</v>
      </c>
      <c r="C37" s="28">
        <f>'2. Current Programs'!B37</f>
        <v>0</v>
      </c>
      <c r="Q37" s="107">
        <v>0</v>
      </c>
      <c r="R37" s="107">
        <v>0</v>
      </c>
      <c r="S37" s="107">
        <v>0</v>
      </c>
      <c r="T37" s="107">
        <v>0</v>
      </c>
      <c r="U37" s="107">
        <v>0</v>
      </c>
    </row>
    <row r="38" spans="1:21" x14ac:dyDescent="0.65">
      <c r="A38" s="29">
        <v>0</v>
      </c>
      <c r="B38" s="29">
        <v>0</v>
      </c>
      <c r="C38" s="28">
        <f>'2. Current Programs'!B38</f>
        <v>0</v>
      </c>
      <c r="Q38" s="107">
        <v>0</v>
      </c>
      <c r="R38" s="107">
        <v>0</v>
      </c>
      <c r="S38" s="107">
        <v>0</v>
      </c>
      <c r="T38" s="107">
        <v>0</v>
      </c>
      <c r="U38" s="107">
        <v>0</v>
      </c>
    </row>
    <row r="39" spans="1:21" x14ac:dyDescent="0.65">
      <c r="A39" s="29">
        <v>0</v>
      </c>
      <c r="B39" s="29">
        <v>0</v>
      </c>
      <c r="C39" s="28">
        <f>'2. Current Programs'!B39</f>
        <v>0</v>
      </c>
      <c r="Q39" s="107">
        <v>0</v>
      </c>
      <c r="R39" s="107">
        <v>0</v>
      </c>
      <c r="S39" s="107">
        <v>0</v>
      </c>
      <c r="T39" s="107">
        <v>0</v>
      </c>
      <c r="U39" s="107">
        <v>0</v>
      </c>
    </row>
    <row r="40" spans="1:21" x14ac:dyDescent="0.65">
      <c r="A40" s="29">
        <v>0</v>
      </c>
      <c r="B40" s="29">
        <v>0</v>
      </c>
      <c r="C40" s="28">
        <f>'2. Current Programs'!B40</f>
        <v>0</v>
      </c>
      <c r="Q40" s="107">
        <v>0</v>
      </c>
      <c r="R40" s="107">
        <v>0</v>
      </c>
      <c r="S40" s="107">
        <v>0</v>
      </c>
      <c r="T40" s="107">
        <v>0</v>
      </c>
      <c r="U40" s="107">
        <v>0</v>
      </c>
    </row>
    <row r="41" spans="1:21" x14ac:dyDescent="0.65">
      <c r="A41" s="29">
        <v>0</v>
      </c>
      <c r="B41" s="29">
        <v>0</v>
      </c>
      <c r="C41" s="28">
        <f>'2. Current Programs'!B41</f>
        <v>0</v>
      </c>
      <c r="Q41" s="107">
        <v>0</v>
      </c>
      <c r="R41" s="107">
        <v>0</v>
      </c>
      <c r="S41" s="107">
        <v>0</v>
      </c>
      <c r="T41" s="107">
        <v>0</v>
      </c>
      <c r="U41" s="107">
        <v>0</v>
      </c>
    </row>
    <row r="42" spans="1:21" x14ac:dyDescent="0.65">
      <c r="A42" s="29">
        <v>0</v>
      </c>
      <c r="B42" s="29">
        <v>0</v>
      </c>
      <c r="C42" s="28">
        <f>'2. Current Programs'!B42</f>
        <v>0</v>
      </c>
      <c r="Q42" s="107">
        <v>0</v>
      </c>
      <c r="R42" s="107">
        <v>0</v>
      </c>
      <c r="S42" s="107">
        <v>0</v>
      </c>
      <c r="T42" s="107">
        <v>0</v>
      </c>
      <c r="U42" s="107">
        <v>0</v>
      </c>
    </row>
    <row r="43" spans="1:21" x14ac:dyDescent="0.65">
      <c r="A43" s="29">
        <v>0</v>
      </c>
      <c r="B43" s="29">
        <v>0</v>
      </c>
      <c r="C43" s="28">
        <f>'2. Current Programs'!B43</f>
        <v>0</v>
      </c>
      <c r="Q43" s="107">
        <v>0</v>
      </c>
      <c r="R43" s="107">
        <v>0</v>
      </c>
      <c r="S43" s="107">
        <v>0</v>
      </c>
      <c r="T43" s="107">
        <v>0</v>
      </c>
      <c r="U43" s="107">
        <v>0</v>
      </c>
    </row>
    <row r="44" spans="1:21" x14ac:dyDescent="0.65">
      <c r="A44" s="29">
        <v>0</v>
      </c>
      <c r="B44" s="29">
        <v>0</v>
      </c>
      <c r="C44" s="28">
        <f>'2. Current Programs'!B44</f>
        <v>0</v>
      </c>
      <c r="Q44" s="107">
        <v>0</v>
      </c>
      <c r="R44" s="107">
        <v>0</v>
      </c>
      <c r="S44" s="107">
        <v>0</v>
      </c>
      <c r="T44" s="107">
        <v>0</v>
      </c>
      <c r="U44" s="107">
        <v>0</v>
      </c>
    </row>
    <row r="45" spans="1:21" x14ac:dyDescent="0.65">
      <c r="A45" s="29">
        <v>0</v>
      </c>
      <c r="B45" s="29">
        <v>0</v>
      </c>
      <c r="C45" s="28">
        <f>'2. Current Programs'!B45</f>
        <v>0</v>
      </c>
      <c r="Q45" s="107">
        <v>0</v>
      </c>
      <c r="R45" s="107">
        <v>0</v>
      </c>
      <c r="S45" s="107">
        <v>0</v>
      </c>
      <c r="T45" s="107">
        <v>0</v>
      </c>
      <c r="U45" s="107">
        <v>0</v>
      </c>
    </row>
    <row r="46" spans="1:21" x14ac:dyDescent="0.65">
      <c r="A46" s="29">
        <v>0</v>
      </c>
      <c r="B46" s="29">
        <v>0</v>
      </c>
      <c r="C46" s="28">
        <f>'2. Current Programs'!B46</f>
        <v>0</v>
      </c>
      <c r="Q46" s="107">
        <v>0</v>
      </c>
      <c r="R46" s="107">
        <v>0</v>
      </c>
      <c r="S46" s="107">
        <v>0</v>
      </c>
      <c r="T46" s="107">
        <v>0</v>
      </c>
      <c r="U46" s="107">
        <v>0</v>
      </c>
    </row>
    <row r="47" spans="1:21" x14ac:dyDescent="0.65">
      <c r="A47" s="29">
        <v>0</v>
      </c>
      <c r="B47" s="29">
        <v>0</v>
      </c>
      <c r="C47" s="28">
        <f>'2. Current Programs'!B47</f>
        <v>0</v>
      </c>
      <c r="Q47" s="107">
        <v>0</v>
      </c>
      <c r="R47" s="107">
        <v>0</v>
      </c>
      <c r="S47" s="107">
        <v>0</v>
      </c>
      <c r="T47" s="107">
        <v>0</v>
      </c>
      <c r="U47" s="107">
        <v>0</v>
      </c>
    </row>
    <row r="48" spans="1:21" x14ac:dyDescent="0.65">
      <c r="A48" s="29">
        <v>0</v>
      </c>
      <c r="B48" s="29">
        <v>0</v>
      </c>
      <c r="C48" s="28">
        <f>'2. Current Programs'!B48</f>
        <v>0</v>
      </c>
      <c r="Q48" s="107">
        <v>0</v>
      </c>
      <c r="R48" s="107">
        <v>0</v>
      </c>
      <c r="S48" s="107">
        <v>0</v>
      </c>
      <c r="T48" s="107">
        <v>0</v>
      </c>
      <c r="U48" s="107">
        <v>0</v>
      </c>
    </row>
    <row r="49" spans="1:21" x14ac:dyDescent="0.65">
      <c r="A49" s="29">
        <v>0</v>
      </c>
      <c r="B49" s="29">
        <v>0</v>
      </c>
      <c r="C49" s="28">
        <f>'2. Current Programs'!B49</f>
        <v>0</v>
      </c>
      <c r="Q49" s="107">
        <v>0</v>
      </c>
      <c r="R49" s="107">
        <v>0</v>
      </c>
      <c r="S49" s="107">
        <v>0</v>
      </c>
      <c r="T49" s="107">
        <v>0</v>
      </c>
      <c r="U49" s="107">
        <v>0</v>
      </c>
    </row>
    <row r="50" spans="1:21" x14ac:dyDescent="0.65">
      <c r="A50" s="29">
        <v>0</v>
      </c>
      <c r="B50" s="29">
        <v>0</v>
      </c>
      <c r="C50" s="28">
        <f>'2. Current Programs'!B50</f>
        <v>0</v>
      </c>
      <c r="Q50" s="107">
        <v>0</v>
      </c>
      <c r="R50" s="107">
        <v>0</v>
      </c>
      <c r="S50" s="107">
        <v>0</v>
      </c>
      <c r="T50" s="107">
        <v>0</v>
      </c>
      <c r="U50" s="107">
        <v>0</v>
      </c>
    </row>
    <row r="51" spans="1:21" x14ac:dyDescent="0.65">
      <c r="A51" s="29">
        <v>0</v>
      </c>
      <c r="B51" s="29">
        <v>0</v>
      </c>
      <c r="C51" s="28">
        <f>'2. Current Programs'!B51</f>
        <v>0</v>
      </c>
      <c r="Q51" s="107">
        <v>0</v>
      </c>
      <c r="R51" s="107">
        <v>0</v>
      </c>
      <c r="S51" s="107">
        <v>0</v>
      </c>
      <c r="T51" s="107">
        <v>0</v>
      </c>
      <c r="U51" s="107">
        <v>0</v>
      </c>
    </row>
    <row r="52" spans="1:21" x14ac:dyDescent="0.65">
      <c r="A52" s="29">
        <v>0</v>
      </c>
      <c r="B52" s="29">
        <v>0</v>
      </c>
      <c r="C52" s="28">
        <f>'2. Current Programs'!B52</f>
        <v>0</v>
      </c>
      <c r="Q52" s="107">
        <v>0</v>
      </c>
      <c r="R52" s="107">
        <v>0</v>
      </c>
      <c r="S52" s="107">
        <v>0</v>
      </c>
      <c r="T52" s="107">
        <v>0</v>
      </c>
      <c r="U52" s="107">
        <v>0</v>
      </c>
    </row>
    <row r="53" spans="1:21" x14ac:dyDescent="0.65">
      <c r="A53" s="29">
        <v>0</v>
      </c>
      <c r="B53" s="29">
        <v>0</v>
      </c>
      <c r="C53" s="28">
        <f>'2. Current Programs'!B53</f>
        <v>0</v>
      </c>
      <c r="Q53" s="107">
        <v>0</v>
      </c>
      <c r="R53" s="107">
        <v>0</v>
      </c>
      <c r="S53" s="107">
        <v>0</v>
      </c>
      <c r="T53" s="107">
        <v>0</v>
      </c>
      <c r="U53" s="107">
        <v>0</v>
      </c>
    </row>
    <row r="54" spans="1:21" x14ac:dyDescent="0.65">
      <c r="A54" s="29">
        <v>0</v>
      </c>
      <c r="B54" s="29">
        <v>0</v>
      </c>
      <c r="C54" s="28">
        <f>'2. Current Programs'!B54</f>
        <v>0</v>
      </c>
      <c r="Q54" s="107">
        <v>0</v>
      </c>
      <c r="R54" s="107">
        <v>0</v>
      </c>
      <c r="S54" s="107">
        <v>0</v>
      </c>
      <c r="T54" s="107">
        <v>0</v>
      </c>
      <c r="U54" s="107">
        <v>0</v>
      </c>
    </row>
    <row r="55" spans="1:21" x14ac:dyDescent="0.65">
      <c r="A55" s="29">
        <v>0</v>
      </c>
      <c r="B55" s="29">
        <v>0</v>
      </c>
      <c r="C55" s="28">
        <f>'2. Current Programs'!B55</f>
        <v>0</v>
      </c>
      <c r="Q55" s="107">
        <v>0</v>
      </c>
      <c r="R55" s="107">
        <v>0</v>
      </c>
      <c r="S55" s="107">
        <v>0</v>
      </c>
      <c r="T55" s="107">
        <v>0</v>
      </c>
      <c r="U55" s="107">
        <v>0</v>
      </c>
    </row>
    <row r="56" spans="1:21" x14ac:dyDescent="0.65">
      <c r="A56" s="29">
        <v>0</v>
      </c>
      <c r="B56" s="29">
        <v>0</v>
      </c>
      <c r="C56" s="28">
        <f>'2. Current Programs'!B56</f>
        <v>0</v>
      </c>
      <c r="Q56" s="107">
        <v>0</v>
      </c>
      <c r="R56" s="107">
        <v>0</v>
      </c>
      <c r="S56" s="107">
        <v>0</v>
      </c>
      <c r="T56" s="107">
        <v>0</v>
      </c>
      <c r="U56" s="107">
        <v>0</v>
      </c>
    </row>
    <row r="57" spans="1:21" x14ac:dyDescent="0.65">
      <c r="A57" s="29">
        <v>0</v>
      </c>
      <c r="B57" s="29">
        <v>0</v>
      </c>
      <c r="C57" s="28">
        <f>'2. Current Programs'!B57</f>
        <v>0</v>
      </c>
      <c r="Q57" s="107">
        <v>0</v>
      </c>
      <c r="R57" s="107">
        <v>0</v>
      </c>
      <c r="S57" s="107">
        <v>0</v>
      </c>
      <c r="T57" s="107">
        <v>0</v>
      </c>
      <c r="U57" s="107">
        <v>0</v>
      </c>
    </row>
    <row r="58" spans="1:21" x14ac:dyDescent="0.65">
      <c r="A58" s="29">
        <v>0</v>
      </c>
      <c r="B58" s="29">
        <v>0</v>
      </c>
      <c r="C58" s="28">
        <f>'2. Current Programs'!B58</f>
        <v>0</v>
      </c>
      <c r="Q58" s="107">
        <v>0</v>
      </c>
      <c r="R58" s="107">
        <v>0</v>
      </c>
      <c r="S58" s="107">
        <v>0</v>
      </c>
      <c r="T58" s="107">
        <v>0</v>
      </c>
      <c r="U58" s="107">
        <v>0</v>
      </c>
    </row>
    <row r="59" spans="1:21" x14ac:dyDescent="0.65">
      <c r="A59" s="29">
        <v>0</v>
      </c>
      <c r="B59" s="29">
        <v>0</v>
      </c>
      <c r="C59" s="28">
        <f>'2. Current Programs'!B59</f>
        <v>0</v>
      </c>
      <c r="Q59" s="107">
        <v>0</v>
      </c>
      <c r="R59" s="107">
        <v>0</v>
      </c>
      <c r="S59" s="107">
        <v>0</v>
      </c>
      <c r="T59" s="107">
        <v>0</v>
      </c>
      <c r="U59" s="107">
        <v>0</v>
      </c>
    </row>
    <row r="60" spans="1:21" x14ac:dyDescent="0.65">
      <c r="A60" s="29">
        <v>0</v>
      </c>
      <c r="B60" s="29">
        <v>0</v>
      </c>
      <c r="C60" s="28">
        <f>'2. Current Programs'!B60</f>
        <v>0</v>
      </c>
      <c r="Q60" s="107">
        <v>0</v>
      </c>
      <c r="R60" s="107">
        <v>0</v>
      </c>
      <c r="S60" s="107">
        <v>0</v>
      </c>
      <c r="T60" s="107">
        <v>0</v>
      </c>
      <c r="U60" s="107">
        <v>0</v>
      </c>
    </row>
    <row r="61" spans="1:21" x14ac:dyDescent="0.65">
      <c r="A61" s="29">
        <v>0</v>
      </c>
      <c r="B61" s="29">
        <v>0</v>
      </c>
      <c r="C61" s="28">
        <f>'2. Current Programs'!B61</f>
        <v>0</v>
      </c>
      <c r="Q61" s="107">
        <v>0</v>
      </c>
      <c r="R61" s="107">
        <v>0</v>
      </c>
      <c r="S61" s="107">
        <v>0</v>
      </c>
      <c r="T61" s="107">
        <v>0</v>
      </c>
      <c r="U61" s="107">
        <v>0</v>
      </c>
    </row>
    <row r="62" spans="1:21" x14ac:dyDescent="0.65">
      <c r="A62" s="29">
        <v>0</v>
      </c>
      <c r="B62" s="29">
        <v>0</v>
      </c>
      <c r="C62" s="28">
        <f>'2. Current Programs'!B62</f>
        <v>0</v>
      </c>
      <c r="Q62" s="107">
        <v>0</v>
      </c>
      <c r="R62" s="107">
        <v>0</v>
      </c>
      <c r="S62" s="107">
        <v>0</v>
      </c>
      <c r="T62" s="107">
        <v>0</v>
      </c>
      <c r="U62" s="107">
        <v>0</v>
      </c>
    </row>
    <row r="63" spans="1:21" x14ac:dyDescent="0.65">
      <c r="A63" s="29">
        <v>0</v>
      </c>
      <c r="B63" s="29">
        <v>0</v>
      </c>
      <c r="C63" s="28">
        <f>'2. Current Programs'!B63</f>
        <v>0</v>
      </c>
      <c r="Q63" s="107">
        <v>0</v>
      </c>
      <c r="R63" s="107">
        <v>0</v>
      </c>
      <c r="S63" s="107">
        <v>0</v>
      </c>
      <c r="T63" s="107">
        <v>0</v>
      </c>
      <c r="U63" s="107">
        <v>0</v>
      </c>
    </row>
    <row r="64" spans="1:21" x14ac:dyDescent="0.65">
      <c r="A64" s="29">
        <v>0</v>
      </c>
      <c r="B64" s="29">
        <v>0</v>
      </c>
      <c r="C64" s="28">
        <f>'2. Current Programs'!B64</f>
        <v>0</v>
      </c>
      <c r="Q64" s="107">
        <v>0</v>
      </c>
      <c r="R64" s="107">
        <v>0</v>
      </c>
      <c r="S64" s="107">
        <v>0</v>
      </c>
      <c r="T64" s="107">
        <v>0</v>
      </c>
      <c r="U64" s="107">
        <v>0</v>
      </c>
    </row>
    <row r="65" spans="1:21" x14ac:dyDescent="0.65">
      <c r="A65" s="29">
        <v>0</v>
      </c>
      <c r="B65" s="29">
        <v>0</v>
      </c>
      <c r="C65" s="28">
        <f>'2. Current Programs'!B65</f>
        <v>0</v>
      </c>
      <c r="Q65" s="107">
        <v>0</v>
      </c>
      <c r="R65" s="107">
        <v>0</v>
      </c>
      <c r="S65" s="107">
        <v>0</v>
      </c>
      <c r="T65" s="107">
        <v>0</v>
      </c>
      <c r="U65" s="107">
        <v>0</v>
      </c>
    </row>
    <row r="66" spans="1:21" x14ac:dyDescent="0.65">
      <c r="A66" s="29">
        <v>0</v>
      </c>
      <c r="B66" s="29">
        <v>0</v>
      </c>
      <c r="C66" s="28">
        <f>'2. Current Programs'!B66</f>
        <v>0</v>
      </c>
      <c r="Q66" s="107">
        <v>0</v>
      </c>
      <c r="R66" s="107">
        <v>0</v>
      </c>
      <c r="S66" s="107">
        <v>0</v>
      </c>
      <c r="T66" s="107">
        <v>0</v>
      </c>
      <c r="U66" s="107">
        <v>0</v>
      </c>
    </row>
    <row r="67" spans="1:21" x14ac:dyDescent="0.65">
      <c r="A67" s="29">
        <v>0</v>
      </c>
      <c r="B67" s="29">
        <v>0</v>
      </c>
      <c r="C67" s="28">
        <f>'2. Current Programs'!B67</f>
        <v>0</v>
      </c>
      <c r="Q67" s="107">
        <v>0</v>
      </c>
      <c r="R67" s="107">
        <v>0</v>
      </c>
      <c r="S67" s="107">
        <v>0</v>
      </c>
      <c r="T67" s="107">
        <v>0</v>
      </c>
      <c r="U67" s="107">
        <v>0</v>
      </c>
    </row>
    <row r="68" spans="1:21" x14ac:dyDescent="0.65">
      <c r="A68" s="29">
        <v>0</v>
      </c>
      <c r="B68" s="29">
        <v>0</v>
      </c>
      <c r="C68" s="28">
        <f>'2. Current Programs'!B68</f>
        <v>0</v>
      </c>
      <c r="Q68" s="107">
        <v>0</v>
      </c>
      <c r="R68" s="107">
        <v>0</v>
      </c>
      <c r="S68" s="107">
        <v>0</v>
      </c>
      <c r="T68" s="107">
        <v>0</v>
      </c>
      <c r="U68" s="107">
        <v>0</v>
      </c>
    </row>
    <row r="69" spans="1:21" x14ac:dyDescent="0.65">
      <c r="A69" s="29">
        <v>0</v>
      </c>
      <c r="B69" s="29">
        <v>0</v>
      </c>
      <c r="C69" s="28">
        <f>'2. Current Programs'!B69</f>
        <v>0</v>
      </c>
      <c r="Q69" s="107">
        <v>0</v>
      </c>
      <c r="R69" s="107">
        <v>0</v>
      </c>
      <c r="S69" s="107">
        <v>0</v>
      </c>
      <c r="T69" s="107">
        <v>0</v>
      </c>
      <c r="U69" s="107">
        <v>0</v>
      </c>
    </row>
    <row r="70" spans="1:21" x14ac:dyDescent="0.65">
      <c r="A70" s="29">
        <v>0</v>
      </c>
      <c r="B70" s="29">
        <v>0</v>
      </c>
      <c r="C70" s="28">
        <f>'2. Current Programs'!B70</f>
        <v>0</v>
      </c>
      <c r="Q70" s="107">
        <v>0</v>
      </c>
      <c r="R70" s="107">
        <v>0</v>
      </c>
      <c r="S70" s="107">
        <v>0</v>
      </c>
      <c r="T70" s="107">
        <v>0</v>
      </c>
      <c r="U70" s="107">
        <v>0</v>
      </c>
    </row>
    <row r="71" spans="1:21" x14ac:dyDescent="0.65">
      <c r="A71" s="29">
        <v>0</v>
      </c>
      <c r="B71" s="29">
        <v>0</v>
      </c>
      <c r="C71" s="28">
        <f>'2. Current Programs'!B71</f>
        <v>0</v>
      </c>
      <c r="Q71" s="107">
        <v>0</v>
      </c>
      <c r="R71" s="107">
        <v>0</v>
      </c>
      <c r="S71" s="107">
        <v>0</v>
      </c>
      <c r="T71" s="107">
        <v>0</v>
      </c>
      <c r="U71" s="107">
        <v>0</v>
      </c>
    </row>
    <row r="72" spans="1:21" x14ac:dyDescent="0.65">
      <c r="A72" s="29">
        <v>0</v>
      </c>
      <c r="B72" s="29">
        <v>0</v>
      </c>
      <c r="C72" s="28">
        <f>'2. Current Programs'!B72</f>
        <v>0</v>
      </c>
      <c r="Q72" s="107">
        <v>0</v>
      </c>
      <c r="R72" s="107">
        <v>0</v>
      </c>
      <c r="S72" s="107">
        <v>0</v>
      </c>
      <c r="T72" s="107">
        <v>0</v>
      </c>
      <c r="U72" s="107">
        <v>0</v>
      </c>
    </row>
    <row r="73" spans="1:21" x14ac:dyDescent="0.65">
      <c r="A73" s="29">
        <v>0</v>
      </c>
      <c r="B73" s="29">
        <v>0</v>
      </c>
      <c r="C73" s="28">
        <f>'2. Current Programs'!B73</f>
        <v>0</v>
      </c>
      <c r="Q73" s="107">
        <v>0</v>
      </c>
      <c r="R73" s="107">
        <v>0</v>
      </c>
      <c r="S73" s="107">
        <v>0</v>
      </c>
      <c r="T73" s="107">
        <v>0</v>
      </c>
      <c r="U73" s="107">
        <v>0</v>
      </c>
    </row>
    <row r="74" spans="1:21" x14ac:dyDescent="0.65">
      <c r="A74" s="29">
        <v>0</v>
      </c>
      <c r="B74" s="29">
        <v>0</v>
      </c>
      <c r="C74" s="28">
        <f>'2. Current Programs'!B74</f>
        <v>0</v>
      </c>
      <c r="Q74" s="107">
        <v>0</v>
      </c>
      <c r="R74" s="107">
        <v>0</v>
      </c>
      <c r="S74" s="107">
        <v>0</v>
      </c>
      <c r="T74" s="107">
        <v>0</v>
      </c>
      <c r="U74" s="107">
        <v>0</v>
      </c>
    </row>
    <row r="75" spans="1:21" x14ac:dyDescent="0.65">
      <c r="A75" s="29">
        <v>0</v>
      </c>
      <c r="B75" s="29">
        <v>0</v>
      </c>
      <c r="C75" s="28">
        <f>'2. Current Programs'!B75</f>
        <v>0</v>
      </c>
      <c r="Q75" s="107">
        <v>0</v>
      </c>
      <c r="R75" s="107">
        <v>0</v>
      </c>
      <c r="S75" s="107">
        <v>0</v>
      </c>
      <c r="T75" s="107">
        <v>0</v>
      </c>
      <c r="U75" s="107">
        <v>0</v>
      </c>
    </row>
    <row r="76" spans="1:21" x14ac:dyDescent="0.65">
      <c r="A76" s="29">
        <v>0</v>
      </c>
      <c r="B76" s="29">
        <v>0</v>
      </c>
      <c r="C76" s="28">
        <f>'2. Current Programs'!B76</f>
        <v>0</v>
      </c>
      <c r="Q76" s="107">
        <v>0</v>
      </c>
      <c r="R76" s="107">
        <v>0</v>
      </c>
      <c r="S76" s="107">
        <v>0</v>
      </c>
      <c r="T76" s="107">
        <v>0</v>
      </c>
      <c r="U76" s="107">
        <v>0</v>
      </c>
    </row>
    <row r="77" spans="1:21" x14ac:dyDescent="0.65">
      <c r="A77" s="29">
        <v>0</v>
      </c>
      <c r="B77" s="29">
        <v>0</v>
      </c>
      <c r="C77" s="28">
        <f>'2. Current Programs'!B77</f>
        <v>0</v>
      </c>
      <c r="Q77" s="107">
        <v>0</v>
      </c>
      <c r="R77" s="107">
        <v>0</v>
      </c>
      <c r="S77" s="107">
        <v>0</v>
      </c>
      <c r="T77" s="107">
        <v>0</v>
      </c>
      <c r="U77" s="107">
        <v>0</v>
      </c>
    </row>
    <row r="78" spans="1:21" x14ac:dyDescent="0.65">
      <c r="A78" s="29">
        <v>0</v>
      </c>
      <c r="B78" s="29">
        <v>0</v>
      </c>
      <c r="C78" s="28">
        <f>'2. Current Programs'!B78</f>
        <v>0</v>
      </c>
      <c r="Q78" s="107">
        <v>0</v>
      </c>
      <c r="R78" s="107">
        <v>0</v>
      </c>
      <c r="S78" s="107">
        <v>0</v>
      </c>
      <c r="T78" s="107">
        <v>0</v>
      </c>
      <c r="U78" s="107">
        <v>0</v>
      </c>
    </row>
    <row r="79" spans="1:21" x14ac:dyDescent="0.65">
      <c r="A79" s="29">
        <v>0</v>
      </c>
      <c r="B79" s="29">
        <v>0</v>
      </c>
      <c r="C79" s="28">
        <f>'2. Current Programs'!B79</f>
        <v>0</v>
      </c>
      <c r="Q79" s="107">
        <v>0</v>
      </c>
      <c r="R79" s="107">
        <v>0</v>
      </c>
      <c r="S79" s="107">
        <v>0</v>
      </c>
      <c r="T79" s="107">
        <v>0</v>
      </c>
      <c r="U79" s="107">
        <v>0</v>
      </c>
    </row>
    <row r="80" spans="1:21" x14ac:dyDescent="0.65">
      <c r="A80" s="29">
        <v>0</v>
      </c>
      <c r="B80" s="29">
        <v>0</v>
      </c>
      <c r="C80" s="28">
        <f>'2. Current Programs'!B80</f>
        <v>0</v>
      </c>
      <c r="Q80" s="107">
        <v>0</v>
      </c>
      <c r="R80" s="107">
        <v>0</v>
      </c>
      <c r="S80" s="107">
        <v>0</v>
      </c>
      <c r="T80" s="107">
        <v>0</v>
      </c>
      <c r="U80" s="107">
        <v>0</v>
      </c>
    </row>
    <row r="81" spans="1:21" x14ac:dyDescent="0.65">
      <c r="A81" s="29">
        <v>0</v>
      </c>
      <c r="B81" s="29">
        <v>0</v>
      </c>
      <c r="C81" s="28">
        <f>'2. Current Programs'!B81</f>
        <v>0</v>
      </c>
      <c r="Q81" s="107">
        <v>0</v>
      </c>
      <c r="R81" s="107">
        <v>0</v>
      </c>
      <c r="S81" s="107">
        <v>0</v>
      </c>
      <c r="T81" s="107">
        <v>0</v>
      </c>
      <c r="U81" s="107">
        <v>0</v>
      </c>
    </row>
    <row r="82" spans="1:21" x14ac:dyDescent="0.65">
      <c r="A82" s="29">
        <v>0</v>
      </c>
      <c r="B82" s="29">
        <v>0</v>
      </c>
      <c r="C82" s="28">
        <f>'2. Current Programs'!B82</f>
        <v>0</v>
      </c>
      <c r="Q82" s="107">
        <v>0</v>
      </c>
      <c r="R82" s="107">
        <v>0</v>
      </c>
      <c r="S82" s="107">
        <v>0</v>
      </c>
      <c r="T82" s="107">
        <v>0</v>
      </c>
      <c r="U82" s="107">
        <v>0</v>
      </c>
    </row>
    <row r="83" spans="1:21" x14ac:dyDescent="0.65">
      <c r="A83" s="29">
        <v>0</v>
      </c>
      <c r="B83" s="29">
        <v>0</v>
      </c>
      <c r="C83" s="28">
        <f>'2. Current Programs'!B83</f>
        <v>0</v>
      </c>
      <c r="Q83" s="107">
        <v>0</v>
      </c>
      <c r="R83" s="107">
        <v>0</v>
      </c>
      <c r="S83" s="107">
        <v>0</v>
      </c>
      <c r="T83" s="107">
        <v>0</v>
      </c>
      <c r="U83" s="107">
        <v>0</v>
      </c>
    </row>
    <row r="84" spans="1:21" x14ac:dyDescent="0.65">
      <c r="A84" s="29">
        <v>0</v>
      </c>
      <c r="B84" s="29">
        <v>0</v>
      </c>
      <c r="C84" s="28">
        <f>'2. Current Programs'!B84</f>
        <v>0</v>
      </c>
      <c r="Q84" s="107">
        <v>0</v>
      </c>
      <c r="R84" s="107">
        <v>0</v>
      </c>
      <c r="S84" s="107">
        <v>0</v>
      </c>
      <c r="T84" s="107">
        <v>0</v>
      </c>
      <c r="U84" s="107">
        <v>0</v>
      </c>
    </row>
    <row r="85" spans="1:21" x14ac:dyDescent="0.65">
      <c r="A85" s="29">
        <v>0</v>
      </c>
      <c r="B85" s="29">
        <v>0</v>
      </c>
      <c r="C85" s="28">
        <f>'2. Current Programs'!B85</f>
        <v>0</v>
      </c>
      <c r="Q85" s="107">
        <v>0</v>
      </c>
      <c r="R85" s="107">
        <v>0</v>
      </c>
      <c r="S85" s="107">
        <v>0</v>
      </c>
      <c r="T85" s="107">
        <v>0</v>
      </c>
      <c r="U85" s="107">
        <v>0</v>
      </c>
    </row>
    <row r="86" spans="1:21" x14ac:dyDescent="0.65">
      <c r="A86" s="29">
        <v>0</v>
      </c>
      <c r="B86" s="29">
        <v>0</v>
      </c>
      <c r="C86" s="28">
        <f>'2. Current Programs'!B86</f>
        <v>0</v>
      </c>
      <c r="Q86" s="107">
        <v>0</v>
      </c>
      <c r="R86" s="107">
        <v>0</v>
      </c>
      <c r="S86" s="107">
        <v>0</v>
      </c>
      <c r="T86" s="107">
        <v>0</v>
      </c>
      <c r="U86" s="107">
        <v>0</v>
      </c>
    </row>
    <row r="87" spans="1:21" x14ac:dyDescent="0.65">
      <c r="A87" s="29">
        <v>0</v>
      </c>
      <c r="B87" s="29">
        <v>0</v>
      </c>
      <c r="C87" s="28">
        <f>'2. Current Programs'!B87</f>
        <v>0</v>
      </c>
      <c r="Q87" s="107">
        <v>0</v>
      </c>
      <c r="R87" s="107">
        <v>0</v>
      </c>
      <c r="S87" s="107">
        <v>0</v>
      </c>
      <c r="T87" s="107">
        <v>0</v>
      </c>
      <c r="U87" s="107">
        <v>0</v>
      </c>
    </row>
    <row r="88" spans="1:21" x14ac:dyDescent="0.65">
      <c r="A88" s="29">
        <v>0</v>
      </c>
      <c r="B88" s="29">
        <v>0</v>
      </c>
      <c r="C88" s="28">
        <f>'2. Current Programs'!B88</f>
        <v>0</v>
      </c>
      <c r="Q88" s="107">
        <v>0</v>
      </c>
      <c r="R88" s="107">
        <v>0</v>
      </c>
      <c r="S88" s="107">
        <v>0</v>
      </c>
      <c r="T88" s="107">
        <v>0</v>
      </c>
      <c r="U88" s="107">
        <v>0</v>
      </c>
    </row>
    <row r="89" spans="1:21" x14ac:dyDescent="0.65">
      <c r="A89" s="29">
        <v>0</v>
      </c>
      <c r="B89" s="29">
        <v>0</v>
      </c>
      <c r="C89" s="28">
        <f>'2. Current Programs'!B89</f>
        <v>0</v>
      </c>
      <c r="Q89" s="107">
        <v>0</v>
      </c>
      <c r="R89" s="107">
        <v>0</v>
      </c>
      <c r="S89" s="107">
        <v>0</v>
      </c>
      <c r="T89" s="107">
        <v>0</v>
      </c>
      <c r="U89" s="107">
        <v>0</v>
      </c>
    </row>
    <row r="90" spans="1:21" x14ac:dyDescent="0.65">
      <c r="A90" s="29">
        <v>0</v>
      </c>
      <c r="B90" s="29">
        <v>0</v>
      </c>
      <c r="C90" s="28">
        <f>'2. Current Programs'!B90</f>
        <v>0</v>
      </c>
      <c r="Q90" s="107">
        <v>0</v>
      </c>
      <c r="R90" s="107">
        <v>0</v>
      </c>
      <c r="S90" s="107">
        <v>0</v>
      </c>
      <c r="T90" s="107">
        <v>0</v>
      </c>
      <c r="U90" s="107">
        <v>0</v>
      </c>
    </row>
    <row r="91" spans="1:21" x14ac:dyDescent="0.65">
      <c r="A91" s="29">
        <v>0</v>
      </c>
      <c r="B91" s="29">
        <v>0</v>
      </c>
      <c r="C91" s="28">
        <f>'2. Current Programs'!B91</f>
        <v>0</v>
      </c>
      <c r="Q91" s="107">
        <v>0</v>
      </c>
      <c r="R91" s="107">
        <v>0</v>
      </c>
      <c r="S91" s="107">
        <v>0</v>
      </c>
      <c r="T91" s="107">
        <v>0</v>
      </c>
      <c r="U91" s="107">
        <v>0</v>
      </c>
    </row>
    <row r="92" spans="1:21" x14ac:dyDescent="0.65">
      <c r="A92" s="29">
        <v>0</v>
      </c>
      <c r="B92" s="29">
        <v>0</v>
      </c>
      <c r="C92" s="28">
        <f>'2. Current Programs'!B92</f>
        <v>0</v>
      </c>
      <c r="Q92" s="107">
        <v>0</v>
      </c>
      <c r="R92" s="107">
        <v>0</v>
      </c>
      <c r="S92" s="107">
        <v>0</v>
      </c>
      <c r="T92" s="107">
        <v>0</v>
      </c>
      <c r="U92" s="107">
        <v>0</v>
      </c>
    </row>
    <row r="93" spans="1:21" x14ac:dyDescent="0.65">
      <c r="A93" s="29">
        <v>0</v>
      </c>
      <c r="B93" s="29">
        <v>0</v>
      </c>
      <c r="C93" s="28">
        <f>'2. Current Programs'!B93</f>
        <v>0</v>
      </c>
      <c r="Q93" s="107">
        <v>0</v>
      </c>
      <c r="R93" s="107">
        <v>0</v>
      </c>
      <c r="S93" s="107">
        <v>0</v>
      </c>
      <c r="T93" s="107">
        <v>0</v>
      </c>
      <c r="U93" s="107">
        <v>0</v>
      </c>
    </row>
    <row r="94" spans="1:21" x14ac:dyDescent="0.65">
      <c r="A94" s="29">
        <v>0</v>
      </c>
      <c r="B94" s="29">
        <v>0</v>
      </c>
      <c r="C94" s="28">
        <f>'2. Current Programs'!B94</f>
        <v>0</v>
      </c>
      <c r="Q94" s="107">
        <v>0</v>
      </c>
      <c r="R94" s="107">
        <v>0</v>
      </c>
      <c r="S94" s="107">
        <v>0</v>
      </c>
      <c r="T94" s="107">
        <v>0</v>
      </c>
      <c r="U94" s="107">
        <v>0</v>
      </c>
    </row>
    <row r="95" spans="1:21" x14ac:dyDescent="0.65">
      <c r="A95" s="29">
        <v>0</v>
      </c>
      <c r="B95" s="29">
        <v>0</v>
      </c>
      <c r="C95" s="28">
        <f>'2. Current Programs'!B95</f>
        <v>0</v>
      </c>
      <c r="Q95" s="107">
        <v>0</v>
      </c>
      <c r="R95" s="107">
        <v>0</v>
      </c>
      <c r="S95" s="107">
        <v>0</v>
      </c>
      <c r="T95" s="107">
        <v>0</v>
      </c>
      <c r="U95" s="107">
        <v>0</v>
      </c>
    </row>
    <row r="96" spans="1:21" x14ac:dyDescent="0.65">
      <c r="A96" s="29">
        <v>0</v>
      </c>
      <c r="B96" s="29">
        <v>0</v>
      </c>
      <c r="C96" s="28">
        <f>'2. Current Programs'!B96</f>
        <v>0</v>
      </c>
      <c r="Q96" s="107">
        <v>0</v>
      </c>
      <c r="R96" s="107">
        <v>0</v>
      </c>
      <c r="S96" s="107">
        <v>0</v>
      </c>
      <c r="T96" s="107">
        <v>0</v>
      </c>
      <c r="U96" s="107">
        <v>0</v>
      </c>
    </row>
    <row r="97" spans="1:21" x14ac:dyDescent="0.65">
      <c r="A97" s="29">
        <v>0</v>
      </c>
      <c r="B97" s="29">
        <v>0</v>
      </c>
      <c r="C97" s="28">
        <f>'2. Current Programs'!B97</f>
        <v>0</v>
      </c>
      <c r="Q97" s="107">
        <v>0</v>
      </c>
      <c r="R97" s="107">
        <v>0</v>
      </c>
      <c r="S97" s="107">
        <v>0</v>
      </c>
      <c r="T97" s="107">
        <v>0</v>
      </c>
      <c r="U97" s="107">
        <v>0</v>
      </c>
    </row>
    <row r="98" spans="1:21" x14ac:dyDescent="0.65">
      <c r="A98" s="29">
        <v>0</v>
      </c>
      <c r="B98" s="29">
        <v>0</v>
      </c>
      <c r="C98" s="28">
        <f>'2. Current Programs'!B98</f>
        <v>0</v>
      </c>
      <c r="Q98" s="107">
        <v>0</v>
      </c>
      <c r="R98" s="107">
        <v>0</v>
      </c>
      <c r="S98" s="107">
        <v>0</v>
      </c>
      <c r="T98" s="107">
        <v>0</v>
      </c>
      <c r="U98" s="107">
        <v>0</v>
      </c>
    </row>
    <row r="99" spans="1:21" x14ac:dyDescent="0.65">
      <c r="A99" s="29">
        <v>0</v>
      </c>
      <c r="B99" s="29">
        <v>0</v>
      </c>
      <c r="C99" s="28">
        <f>'2. Current Programs'!B99</f>
        <v>0</v>
      </c>
      <c r="Q99" s="107">
        <v>0</v>
      </c>
      <c r="R99" s="107">
        <v>0</v>
      </c>
      <c r="S99" s="107">
        <v>0</v>
      </c>
      <c r="T99" s="107">
        <v>0</v>
      </c>
      <c r="U99" s="107">
        <v>0</v>
      </c>
    </row>
    <row r="100" spans="1:21" x14ac:dyDescent="0.65">
      <c r="A100" s="29">
        <v>0</v>
      </c>
      <c r="B100" s="29">
        <v>0</v>
      </c>
      <c r="C100" s="28">
        <f>'2. Current Programs'!B100</f>
        <v>0</v>
      </c>
      <c r="Q100" s="107">
        <v>0</v>
      </c>
      <c r="R100" s="107">
        <v>0</v>
      </c>
      <c r="S100" s="107">
        <v>0</v>
      </c>
      <c r="T100" s="107">
        <v>0</v>
      </c>
      <c r="U100" s="107">
        <v>0</v>
      </c>
    </row>
    <row r="101" spans="1:21" x14ac:dyDescent="0.65">
      <c r="Q101" s="107"/>
      <c r="R101" s="107">
        <v>0</v>
      </c>
      <c r="S101" s="107">
        <v>0</v>
      </c>
      <c r="T101" s="107">
        <v>0</v>
      </c>
      <c r="U101" s="107">
        <v>0</v>
      </c>
    </row>
  </sheetData>
  <mergeCells count="1">
    <mergeCell ref="A1:P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6975B-3588-48D1-8649-9500AFF9356C}">
  <dimension ref="A1:P100"/>
  <sheetViews>
    <sheetView workbookViewId="0">
      <selection sqref="A1:P1"/>
    </sheetView>
  </sheetViews>
  <sheetFormatPr defaultColWidth="8.6796875" defaultRowHeight="14.25" x14ac:dyDescent="0.65"/>
  <cols>
    <col min="1" max="1" width="28.1796875" style="32" bestFit="1" customWidth="1"/>
    <col min="2" max="2" width="26.5" style="30" customWidth="1"/>
    <col min="3" max="3" width="47.1796875" style="30" bestFit="1" customWidth="1"/>
    <col min="4" max="4" width="22.5" style="1" bestFit="1" customWidth="1"/>
    <col min="5" max="5" width="8.31640625" style="1" customWidth="1"/>
    <col min="6" max="6" width="7.5" style="1" bestFit="1" customWidth="1"/>
    <col min="7" max="7" width="17" style="1" customWidth="1"/>
    <col min="8" max="8" width="21" style="1" customWidth="1"/>
    <col min="9" max="9" width="12.81640625" style="1" customWidth="1"/>
    <col min="10" max="10" width="13.5" style="1" customWidth="1"/>
    <col min="11" max="11" width="17.5" style="1" customWidth="1"/>
    <col min="12" max="12" width="22.6796875" style="1" customWidth="1"/>
    <col min="13" max="13" width="13.81640625" style="1" bestFit="1" customWidth="1"/>
    <col min="14" max="14" width="18.6796875" style="1" customWidth="1"/>
    <col min="15" max="15" width="12.5" style="1" customWidth="1"/>
    <col min="16" max="16384" width="8.6796875" style="1"/>
  </cols>
  <sheetData>
    <row r="1" spans="1:16" ht="62.25" customHeight="1" x14ac:dyDescent="0.65">
      <c r="A1" s="136" t="s">
        <v>70</v>
      </c>
      <c r="B1" s="136"/>
      <c r="C1" s="136"/>
      <c r="D1" s="136"/>
      <c r="E1" s="136"/>
      <c r="F1" s="136"/>
      <c r="G1" s="136"/>
      <c r="H1" s="136"/>
      <c r="I1" s="136"/>
      <c r="J1" s="136"/>
      <c r="K1" s="136"/>
      <c r="L1" s="136"/>
      <c r="M1" s="136"/>
      <c r="N1" s="136"/>
      <c r="O1" s="136"/>
      <c r="P1" s="136"/>
    </row>
    <row r="2" spans="1:16" s="3" customFormat="1" ht="43.5" x14ac:dyDescent="0.7">
      <c r="A2" s="31" t="s">
        <v>63</v>
      </c>
      <c r="B2" s="26" t="s">
        <v>64</v>
      </c>
      <c r="C2" s="26" t="s">
        <v>41</v>
      </c>
      <c r="D2" s="6" t="s">
        <v>65</v>
      </c>
      <c r="E2" s="7" t="s">
        <v>1</v>
      </c>
      <c r="F2" s="7" t="s">
        <v>2</v>
      </c>
      <c r="G2" s="6" t="s">
        <v>29</v>
      </c>
      <c r="H2" s="7" t="s">
        <v>32</v>
      </c>
      <c r="I2" s="7" t="s">
        <v>5</v>
      </c>
      <c r="J2" s="7" t="s">
        <v>11</v>
      </c>
      <c r="K2" s="6" t="s">
        <v>35</v>
      </c>
      <c r="L2" s="7" t="s">
        <v>33</v>
      </c>
      <c r="M2" s="6" t="s">
        <v>9</v>
      </c>
      <c r="N2" s="6" t="s">
        <v>10</v>
      </c>
      <c r="O2" s="6" t="s">
        <v>85</v>
      </c>
      <c r="P2" s="7" t="s">
        <v>30</v>
      </c>
    </row>
    <row r="3" spans="1:16" s="16" customFormat="1" x14ac:dyDescent="0.65">
      <c r="A3" s="27" t="str" cm="1">
        <f t="array" ref="A3:A100">'2. Current Programs'!A3:A100</f>
        <v>Cybersecurity</v>
      </c>
      <c r="B3" s="27" t="str" cm="1">
        <f t="array" ref="B3:B100">'2. Current Programs'!F3:F100</f>
        <v>Bachelor's degree</v>
      </c>
      <c r="C3" s="28" t="str">
        <f>'2. Current Programs'!B3</f>
        <v>Information Technology</v>
      </c>
      <c r="D3" s="15">
        <v>15</v>
      </c>
      <c r="E3" s="15">
        <v>7</v>
      </c>
      <c r="F3" s="15">
        <v>8</v>
      </c>
      <c r="G3" s="15">
        <v>0</v>
      </c>
      <c r="H3" s="15">
        <v>0</v>
      </c>
      <c r="I3" s="15">
        <v>0</v>
      </c>
      <c r="J3" s="15">
        <v>1</v>
      </c>
      <c r="K3" s="15">
        <v>0</v>
      </c>
      <c r="L3" s="15">
        <v>5</v>
      </c>
      <c r="M3" s="15">
        <v>6</v>
      </c>
      <c r="N3" s="15">
        <v>2</v>
      </c>
      <c r="O3" s="15">
        <v>1</v>
      </c>
      <c r="P3" s="15">
        <v>0</v>
      </c>
    </row>
    <row r="4" spans="1:16" x14ac:dyDescent="0.65">
      <c r="A4" s="27" t="str">
        <v>Advanced Manufacturing</v>
      </c>
      <c r="B4" s="27" t="str">
        <v>Associate's degree</v>
      </c>
      <c r="C4" s="28" t="str">
        <f>'2. Current Programs'!B4</f>
        <v>Manufacturing</v>
      </c>
      <c r="D4" s="15">
        <v>20</v>
      </c>
      <c r="E4" s="15">
        <v>10</v>
      </c>
      <c r="F4" s="15">
        <v>10</v>
      </c>
      <c r="G4" s="15">
        <v>0</v>
      </c>
      <c r="H4" s="15">
        <v>0</v>
      </c>
      <c r="I4" s="15">
        <v>0</v>
      </c>
      <c r="J4" s="15">
        <v>1</v>
      </c>
      <c r="K4" s="15">
        <v>0</v>
      </c>
      <c r="L4" s="15">
        <v>5</v>
      </c>
      <c r="M4" s="15">
        <v>6</v>
      </c>
      <c r="N4" s="15">
        <v>2</v>
      </c>
      <c r="O4" s="15">
        <v>1</v>
      </c>
      <c r="P4" s="15">
        <v>0</v>
      </c>
    </row>
    <row r="5" spans="1:16" x14ac:dyDescent="0.65">
      <c r="A5" s="29" t="str">
        <v>AFNR</v>
      </c>
      <c r="B5" s="29" t="str">
        <v>Non-degree credential</v>
      </c>
      <c r="C5" s="28" t="str">
        <f>'2. Current Programs'!B5</f>
        <v>Agriculture, Food, and Natural Resources</v>
      </c>
      <c r="D5" s="15">
        <v>15</v>
      </c>
      <c r="E5" s="15">
        <v>7</v>
      </c>
      <c r="F5" s="15">
        <v>8</v>
      </c>
      <c r="G5" s="15">
        <v>0</v>
      </c>
      <c r="H5" s="15">
        <v>0</v>
      </c>
      <c r="I5" s="15">
        <v>0</v>
      </c>
      <c r="J5" s="15">
        <v>1</v>
      </c>
      <c r="K5" s="15">
        <v>0</v>
      </c>
      <c r="L5" s="15">
        <v>5</v>
      </c>
      <c r="M5" s="15">
        <v>6</v>
      </c>
      <c r="N5" s="15">
        <v>2</v>
      </c>
      <c r="O5" s="15">
        <v>1</v>
      </c>
      <c r="P5" s="15">
        <v>0</v>
      </c>
    </row>
    <row r="6" spans="1:16" x14ac:dyDescent="0.65">
      <c r="A6" s="29" t="str">
        <v>Early Childhood Education</v>
      </c>
      <c r="B6" s="29" t="str">
        <v>Associate's degree</v>
      </c>
      <c r="C6" s="28" t="str">
        <f>'2. Current Programs'!B6</f>
        <v>Education &amp; Training</v>
      </c>
      <c r="D6" s="15">
        <v>15</v>
      </c>
      <c r="E6" s="15">
        <v>7</v>
      </c>
      <c r="F6" s="15">
        <v>8</v>
      </c>
      <c r="G6" s="15">
        <v>0</v>
      </c>
      <c r="H6" s="15">
        <v>1</v>
      </c>
      <c r="I6" s="15">
        <v>0</v>
      </c>
      <c r="J6" s="15">
        <v>1</v>
      </c>
      <c r="K6" s="15">
        <v>0</v>
      </c>
      <c r="L6" s="15">
        <v>5</v>
      </c>
      <c r="M6" s="15">
        <v>6</v>
      </c>
      <c r="N6" s="15">
        <v>2</v>
      </c>
      <c r="O6" s="15">
        <v>1</v>
      </c>
      <c r="P6" s="15">
        <v>0</v>
      </c>
    </row>
    <row r="7" spans="1:16" x14ac:dyDescent="0.65">
      <c r="A7" s="29">
        <v>0</v>
      </c>
      <c r="B7" s="29" t="str">
        <v>Bachelor's degree</v>
      </c>
      <c r="C7" s="28" t="str">
        <f>'2. Current Programs'!B7</f>
        <v>Business, Management &amp; Administration</v>
      </c>
      <c r="D7" s="15">
        <v>15</v>
      </c>
      <c r="E7" s="15">
        <v>7</v>
      </c>
      <c r="F7" s="15">
        <v>8</v>
      </c>
      <c r="G7" s="15">
        <v>4</v>
      </c>
      <c r="H7" s="15">
        <v>1</v>
      </c>
      <c r="I7" s="15">
        <v>0</v>
      </c>
      <c r="J7" s="15">
        <v>1</v>
      </c>
      <c r="K7" s="15">
        <v>0</v>
      </c>
      <c r="L7" s="15">
        <v>5</v>
      </c>
      <c r="M7" s="15">
        <v>6</v>
      </c>
      <c r="N7" s="15">
        <v>2</v>
      </c>
      <c r="O7" s="15">
        <v>1</v>
      </c>
      <c r="P7" s="15">
        <v>0</v>
      </c>
    </row>
    <row r="8" spans="1:16" x14ac:dyDescent="0.65">
      <c r="A8" s="29">
        <v>0</v>
      </c>
      <c r="B8" s="29" t="str">
        <v>Associate's degree</v>
      </c>
      <c r="C8" s="28" t="str">
        <f>'2. Current Programs'!B8</f>
        <v>Government &amp; Public Administration</v>
      </c>
      <c r="D8" s="15">
        <v>15</v>
      </c>
      <c r="E8" s="15">
        <v>7</v>
      </c>
      <c r="F8" s="15">
        <v>8</v>
      </c>
      <c r="G8" s="15">
        <v>0</v>
      </c>
      <c r="H8" s="15">
        <v>1</v>
      </c>
      <c r="I8" s="15">
        <v>0</v>
      </c>
      <c r="J8" s="15">
        <v>1</v>
      </c>
      <c r="K8" s="15">
        <v>0</v>
      </c>
      <c r="L8" s="15">
        <v>5</v>
      </c>
      <c r="M8" s="15">
        <v>6</v>
      </c>
      <c r="N8" s="15">
        <v>2</v>
      </c>
      <c r="O8" s="15">
        <v>1</v>
      </c>
      <c r="P8" s="15">
        <v>0</v>
      </c>
    </row>
    <row r="9" spans="1:16" x14ac:dyDescent="0.65">
      <c r="A9" s="29">
        <v>0</v>
      </c>
      <c r="B9" s="29" t="str">
        <v>Non-degree credential</v>
      </c>
      <c r="C9" s="28" t="str">
        <f>'2. Current Programs'!B9</f>
        <v>Health Science</v>
      </c>
      <c r="D9" s="15">
        <v>15</v>
      </c>
      <c r="E9" s="15">
        <v>7</v>
      </c>
      <c r="F9" s="15">
        <v>8</v>
      </c>
      <c r="G9" s="15">
        <v>6</v>
      </c>
      <c r="H9" s="15">
        <v>1</v>
      </c>
      <c r="I9" s="15">
        <v>0</v>
      </c>
      <c r="J9" s="15">
        <v>1</v>
      </c>
      <c r="K9" s="15">
        <v>0</v>
      </c>
      <c r="L9" s="15">
        <v>5</v>
      </c>
      <c r="M9" s="15">
        <v>6</v>
      </c>
      <c r="N9" s="15">
        <v>2</v>
      </c>
      <c r="O9" s="15">
        <v>1</v>
      </c>
      <c r="P9" s="15">
        <v>0</v>
      </c>
    </row>
    <row r="10" spans="1:16" x14ac:dyDescent="0.65">
      <c r="A10" s="29">
        <v>0</v>
      </c>
      <c r="B10" s="29" t="str">
        <v>Associate's degree</v>
      </c>
      <c r="C10" s="28" t="str">
        <f>'2. Current Programs'!B10</f>
        <v>Health Science</v>
      </c>
      <c r="D10" s="15">
        <v>15</v>
      </c>
      <c r="E10" s="15">
        <v>7</v>
      </c>
      <c r="F10" s="15">
        <v>8</v>
      </c>
      <c r="G10" s="15">
        <v>0</v>
      </c>
      <c r="H10" s="15">
        <v>0</v>
      </c>
      <c r="I10" s="15">
        <v>0</v>
      </c>
      <c r="J10" s="15">
        <v>1</v>
      </c>
      <c r="K10" s="15">
        <v>0</v>
      </c>
      <c r="L10" s="15">
        <v>5</v>
      </c>
      <c r="M10" s="15">
        <v>6</v>
      </c>
      <c r="N10" s="15">
        <v>2</v>
      </c>
      <c r="O10" s="15">
        <v>1</v>
      </c>
      <c r="P10" s="15">
        <v>0</v>
      </c>
    </row>
    <row r="11" spans="1:16" x14ac:dyDescent="0.65">
      <c r="A11" s="29">
        <v>0</v>
      </c>
      <c r="B11" s="29" t="str">
        <v>Non-degree credential</v>
      </c>
      <c r="C11" s="28" t="str">
        <f>'2. Current Programs'!B11</f>
        <v>Education &amp; Training</v>
      </c>
      <c r="D11" s="15">
        <v>15</v>
      </c>
      <c r="E11" s="15">
        <v>7</v>
      </c>
      <c r="F11" s="15">
        <v>8</v>
      </c>
      <c r="G11" s="15">
        <v>2</v>
      </c>
      <c r="H11" s="15">
        <v>0</v>
      </c>
      <c r="I11" s="15">
        <v>0</v>
      </c>
      <c r="J11" s="15">
        <v>1</v>
      </c>
      <c r="K11" s="15">
        <v>0</v>
      </c>
      <c r="L11" s="15">
        <v>5</v>
      </c>
      <c r="M11" s="15">
        <v>6</v>
      </c>
      <c r="N11" s="15">
        <v>2</v>
      </c>
      <c r="O11" s="15">
        <v>1</v>
      </c>
      <c r="P11" s="15">
        <v>0</v>
      </c>
    </row>
    <row r="12" spans="1:16" x14ac:dyDescent="0.65">
      <c r="A12" s="29">
        <v>0</v>
      </c>
      <c r="B12" s="29" t="str">
        <v>Non-degree credential</v>
      </c>
      <c r="C12" s="28" t="str">
        <f>'2. Current Programs'!B12</f>
        <v>Manufacturing</v>
      </c>
      <c r="D12" s="15">
        <v>15</v>
      </c>
      <c r="E12" s="15">
        <v>7</v>
      </c>
      <c r="F12" s="15">
        <v>8</v>
      </c>
      <c r="G12" s="15">
        <v>0</v>
      </c>
      <c r="H12" s="15">
        <v>0</v>
      </c>
      <c r="I12" s="15">
        <v>0</v>
      </c>
      <c r="J12" s="15">
        <v>1</v>
      </c>
      <c r="K12" s="15">
        <v>0</v>
      </c>
      <c r="L12" s="15">
        <v>5</v>
      </c>
      <c r="M12" s="15">
        <v>6</v>
      </c>
      <c r="N12" s="15">
        <v>2</v>
      </c>
      <c r="O12" s="15">
        <v>1</v>
      </c>
      <c r="P12" s="15">
        <v>0</v>
      </c>
    </row>
    <row r="13" spans="1:16" x14ac:dyDescent="0.65">
      <c r="A13" s="29">
        <v>0</v>
      </c>
      <c r="B13" s="29" t="str">
        <v>Non-degree credential</v>
      </c>
      <c r="C13" s="28" t="str">
        <f>'2. Current Programs'!B13</f>
        <v>Finance</v>
      </c>
      <c r="D13" s="15">
        <v>15</v>
      </c>
      <c r="E13" s="15">
        <v>7</v>
      </c>
      <c r="F13" s="15">
        <v>8</v>
      </c>
      <c r="G13" s="15">
        <v>0</v>
      </c>
      <c r="H13" s="15">
        <v>0</v>
      </c>
      <c r="I13" s="15">
        <v>0</v>
      </c>
      <c r="J13" s="15">
        <v>1</v>
      </c>
      <c r="K13" s="15">
        <v>0</v>
      </c>
      <c r="L13" s="15">
        <v>5</v>
      </c>
      <c r="M13" s="15">
        <v>6</v>
      </c>
      <c r="N13" s="15">
        <v>2</v>
      </c>
      <c r="O13" s="15">
        <v>1</v>
      </c>
      <c r="P13" s="15">
        <v>0</v>
      </c>
    </row>
    <row r="14" spans="1:16" x14ac:dyDescent="0.65">
      <c r="A14" s="29">
        <v>0</v>
      </c>
      <c r="B14" s="29" t="str">
        <v>Non-degree credential</v>
      </c>
      <c r="C14" s="28" t="str">
        <f>'2. Current Programs'!B14</f>
        <v>Health Science</v>
      </c>
      <c r="D14" s="15">
        <v>15</v>
      </c>
      <c r="E14" s="15">
        <v>7</v>
      </c>
      <c r="F14" s="15">
        <v>8</v>
      </c>
      <c r="G14" s="15">
        <v>0</v>
      </c>
      <c r="H14" s="15">
        <v>6</v>
      </c>
      <c r="I14" s="15">
        <v>0</v>
      </c>
      <c r="J14" s="15">
        <v>1</v>
      </c>
      <c r="K14" s="15">
        <v>0</v>
      </c>
      <c r="L14" s="15">
        <v>5</v>
      </c>
      <c r="M14" s="15">
        <v>6</v>
      </c>
      <c r="N14" s="15">
        <v>2</v>
      </c>
      <c r="O14" s="15">
        <v>1</v>
      </c>
      <c r="P14" s="15">
        <v>0</v>
      </c>
    </row>
    <row r="15" spans="1:16" x14ac:dyDescent="0.65">
      <c r="A15" s="29">
        <v>0</v>
      </c>
      <c r="B15" s="29" t="str">
        <v>Non-degree credential</v>
      </c>
      <c r="C15" s="28" t="str">
        <f>'2. Current Programs'!B15</f>
        <v>Government &amp; Public Administration</v>
      </c>
      <c r="D15" s="15">
        <v>15</v>
      </c>
      <c r="E15" s="15">
        <v>7</v>
      </c>
      <c r="F15" s="15">
        <v>8</v>
      </c>
      <c r="G15" s="15">
        <v>0</v>
      </c>
      <c r="H15" s="15">
        <v>6</v>
      </c>
      <c r="I15" s="15">
        <v>0</v>
      </c>
      <c r="J15" s="15">
        <v>1</v>
      </c>
      <c r="K15" s="15">
        <v>0</v>
      </c>
      <c r="L15" s="15">
        <v>5</v>
      </c>
      <c r="M15" s="15">
        <v>6</v>
      </c>
      <c r="N15" s="15">
        <v>2</v>
      </c>
      <c r="O15" s="15">
        <v>1</v>
      </c>
      <c r="P15" s="15">
        <v>0</v>
      </c>
    </row>
    <row r="16" spans="1:16" x14ac:dyDescent="0.65">
      <c r="A16" s="29">
        <v>0</v>
      </c>
      <c r="B16" s="29">
        <v>0</v>
      </c>
      <c r="C16" s="28">
        <f>'2. Current Programs'!B16</f>
        <v>0</v>
      </c>
      <c r="D16" s="15"/>
      <c r="E16" s="15"/>
      <c r="F16" s="15"/>
      <c r="G16" s="15"/>
      <c r="H16" s="15"/>
      <c r="I16" s="15"/>
      <c r="J16" s="15"/>
      <c r="K16" s="15"/>
      <c r="L16" s="15"/>
      <c r="M16" s="15"/>
      <c r="N16" s="15"/>
      <c r="O16" s="15"/>
      <c r="P16" s="15"/>
    </row>
    <row r="17" spans="1:16" x14ac:dyDescent="0.65">
      <c r="A17" s="29">
        <v>0</v>
      </c>
      <c r="B17" s="29">
        <v>0</v>
      </c>
      <c r="C17" s="28">
        <f>'2. Current Programs'!B17</f>
        <v>0</v>
      </c>
      <c r="D17" s="15"/>
      <c r="E17" s="15"/>
      <c r="F17" s="15"/>
      <c r="G17" s="15"/>
      <c r="H17" s="15"/>
      <c r="I17" s="15"/>
      <c r="J17" s="15"/>
      <c r="K17" s="15"/>
      <c r="L17" s="15"/>
      <c r="M17" s="15"/>
      <c r="N17" s="15"/>
      <c r="O17" s="15"/>
      <c r="P17" s="15"/>
    </row>
    <row r="18" spans="1:16" x14ac:dyDescent="0.65">
      <c r="A18" s="29">
        <v>0</v>
      </c>
      <c r="B18" s="29">
        <v>0</v>
      </c>
      <c r="C18" s="28">
        <f>'2. Current Programs'!B18</f>
        <v>0</v>
      </c>
      <c r="D18" s="15"/>
      <c r="E18" s="15"/>
      <c r="F18" s="15"/>
      <c r="G18" s="15"/>
      <c r="H18" s="15"/>
      <c r="I18" s="15"/>
      <c r="J18" s="15"/>
      <c r="K18" s="15"/>
      <c r="L18" s="15"/>
      <c r="M18" s="15"/>
      <c r="N18" s="15"/>
      <c r="O18" s="15"/>
      <c r="P18" s="15"/>
    </row>
    <row r="19" spans="1:16" x14ac:dyDescent="0.65">
      <c r="A19" s="29">
        <v>0</v>
      </c>
      <c r="B19" s="29">
        <v>0</v>
      </c>
      <c r="C19" s="28">
        <f>'2. Current Programs'!B19</f>
        <v>0</v>
      </c>
      <c r="D19" s="15"/>
      <c r="E19" s="15"/>
      <c r="F19" s="15"/>
      <c r="G19" s="15"/>
      <c r="H19" s="15"/>
      <c r="I19" s="15"/>
      <c r="J19" s="15"/>
      <c r="K19" s="15"/>
      <c r="L19" s="15"/>
      <c r="M19" s="15"/>
      <c r="N19" s="15"/>
      <c r="O19" s="15"/>
      <c r="P19" s="15"/>
    </row>
    <row r="20" spans="1:16" x14ac:dyDescent="0.65">
      <c r="A20" s="29">
        <v>0</v>
      </c>
      <c r="B20" s="29">
        <v>0</v>
      </c>
      <c r="C20" s="28">
        <f>'2. Current Programs'!B20</f>
        <v>0</v>
      </c>
      <c r="D20" s="15"/>
      <c r="E20" s="15"/>
      <c r="F20" s="15"/>
      <c r="G20" s="15"/>
      <c r="H20" s="15"/>
      <c r="I20" s="15"/>
      <c r="J20" s="15"/>
      <c r="K20" s="15"/>
      <c r="L20" s="15"/>
      <c r="M20" s="15"/>
      <c r="N20" s="15"/>
      <c r="O20" s="15"/>
      <c r="P20" s="15"/>
    </row>
    <row r="21" spans="1:16" x14ac:dyDescent="0.65">
      <c r="A21" s="29">
        <v>0</v>
      </c>
      <c r="B21" s="29">
        <v>0</v>
      </c>
      <c r="C21" s="28">
        <f>'2. Current Programs'!B21</f>
        <v>0</v>
      </c>
      <c r="D21" s="15"/>
      <c r="E21" s="15"/>
      <c r="F21" s="15"/>
      <c r="G21" s="15"/>
      <c r="H21" s="15"/>
      <c r="I21" s="15"/>
      <c r="J21" s="15"/>
      <c r="K21" s="15"/>
      <c r="L21" s="15"/>
      <c r="M21" s="15"/>
      <c r="N21" s="15"/>
      <c r="O21" s="15"/>
      <c r="P21" s="15"/>
    </row>
    <row r="22" spans="1:16" x14ac:dyDescent="0.65">
      <c r="A22" s="29">
        <v>0</v>
      </c>
      <c r="B22" s="29">
        <v>0</v>
      </c>
      <c r="C22" s="28">
        <f>'2. Current Programs'!B22</f>
        <v>0</v>
      </c>
      <c r="D22" s="15"/>
      <c r="E22" s="15"/>
      <c r="F22" s="15"/>
      <c r="G22" s="15"/>
      <c r="H22" s="15"/>
      <c r="I22" s="15"/>
      <c r="J22" s="15"/>
      <c r="K22" s="15"/>
      <c r="L22" s="15"/>
      <c r="M22" s="15"/>
      <c r="N22" s="15"/>
      <c r="O22" s="15"/>
      <c r="P22" s="15"/>
    </row>
    <row r="23" spans="1:16" x14ac:dyDescent="0.65">
      <c r="A23" s="29">
        <v>0</v>
      </c>
      <c r="B23" s="29">
        <v>0</v>
      </c>
      <c r="C23" s="28">
        <f>'2. Current Programs'!B23</f>
        <v>0</v>
      </c>
      <c r="D23" s="15"/>
      <c r="E23" s="15"/>
      <c r="F23" s="15"/>
      <c r="G23" s="15"/>
      <c r="H23" s="15"/>
      <c r="I23" s="15"/>
      <c r="J23" s="15"/>
      <c r="K23" s="15"/>
      <c r="L23" s="15"/>
      <c r="M23" s="15"/>
      <c r="N23" s="15"/>
      <c r="O23" s="15"/>
      <c r="P23" s="15"/>
    </row>
    <row r="24" spans="1:16" x14ac:dyDescent="0.65">
      <c r="A24" s="29">
        <v>0</v>
      </c>
      <c r="B24" s="29">
        <v>0</v>
      </c>
      <c r="C24" s="28">
        <f>'2. Current Programs'!B24</f>
        <v>0</v>
      </c>
      <c r="D24" s="15"/>
      <c r="E24" s="15"/>
      <c r="F24" s="15"/>
      <c r="G24" s="15"/>
      <c r="H24" s="15"/>
      <c r="I24" s="15"/>
      <c r="J24" s="15"/>
      <c r="K24" s="15"/>
      <c r="L24" s="15"/>
      <c r="M24" s="15"/>
      <c r="N24" s="15"/>
      <c r="O24" s="15"/>
      <c r="P24" s="15"/>
    </row>
    <row r="25" spans="1:16" x14ac:dyDescent="0.65">
      <c r="A25" s="29">
        <v>0</v>
      </c>
      <c r="B25" s="29">
        <v>0</v>
      </c>
      <c r="C25" s="28">
        <f>'2. Current Programs'!B25</f>
        <v>0</v>
      </c>
      <c r="D25" s="15"/>
      <c r="E25" s="15"/>
      <c r="F25" s="15"/>
      <c r="G25" s="15"/>
      <c r="H25" s="15"/>
      <c r="I25" s="15"/>
      <c r="J25" s="15"/>
      <c r="K25" s="15"/>
      <c r="L25" s="15"/>
      <c r="M25" s="15"/>
      <c r="N25" s="15"/>
      <c r="O25" s="15"/>
      <c r="P25" s="15"/>
    </row>
    <row r="26" spans="1:16" x14ac:dyDescent="0.65">
      <c r="A26" s="29">
        <v>0</v>
      </c>
      <c r="B26" s="29">
        <v>0</v>
      </c>
      <c r="C26" s="28">
        <f>'2. Current Programs'!B26</f>
        <v>0</v>
      </c>
      <c r="D26" s="15"/>
      <c r="E26" s="15"/>
      <c r="F26" s="15"/>
      <c r="G26" s="15"/>
      <c r="H26" s="15"/>
      <c r="I26" s="15"/>
      <c r="J26" s="15"/>
      <c r="K26" s="15"/>
      <c r="L26" s="15"/>
      <c r="M26" s="15"/>
      <c r="N26" s="15"/>
      <c r="O26" s="15"/>
      <c r="P26" s="15"/>
    </row>
    <row r="27" spans="1:16" x14ac:dyDescent="0.65">
      <c r="A27" s="29">
        <v>0</v>
      </c>
      <c r="B27" s="29">
        <v>0</v>
      </c>
      <c r="C27" s="28">
        <f>'2. Current Programs'!B27</f>
        <v>0</v>
      </c>
      <c r="D27" s="15"/>
      <c r="E27" s="15"/>
      <c r="F27" s="15"/>
      <c r="G27" s="15"/>
      <c r="H27" s="15"/>
      <c r="I27" s="15"/>
      <c r="J27" s="15"/>
      <c r="K27" s="15"/>
      <c r="L27" s="15"/>
      <c r="M27" s="15"/>
      <c r="N27" s="15"/>
      <c r="O27" s="15"/>
      <c r="P27" s="15"/>
    </row>
    <row r="28" spans="1:16" x14ac:dyDescent="0.65">
      <c r="A28" s="29">
        <v>0</v>
      </c>
      <c r="B28" s="29">
        <v>0</v>
      </c>
      <c r="C28" s="28">
        <f>'2. Current Programs'!B28</f>
        <v>0</v>
      </c>
      <c r="D28" s="15"/>
      <c r="E28" s="15"/>
      <c r="F28" s="15"/>
      <c r="G28" s="15"/>
      <c r="H28" s="15"/>
      <c r="I28" s="15"/>
      <c r="J28" s="15"/>
      <c r="K28" s="15"/>
      <c r="L28" s="15"/>
      <c r="M28" s="15"/>
      <c r="N28" s="15"/>
      <c r="O28" s="15"/>
      <c r="P28" s="15"/>
    </row>
    <row r="29" spans="1:16" x14ac:dyDescent="0.65">
      <c r="A29" s="29">
        <v>0</v>
      </c>
      <c r="B29" s="29">
        <v>0</v>
      </c>
      <c r="C29" s="28">
        <f>'2. Current Programs'!B29</f>
        <v>0</v>
      </c>
      <c r="D29" s="15"/>
      <c r="E29" s="15"/>
      <c r="F29" s="15"/>
      <c r="G29" s="15"/>
      <c r="H29" s="15"/>
      <c r="I29" s="15"/>
      <c r="J29" s="15"/>
      <c r="K29" s="15"/>
      <c r="L29" s="15"/>
      <c r="M29" s="15"/>
      <c r="N29" s="15"/>
      <c r="O29" s="15"/>
      <c r="P29" s="15"/>
    </row>
    <row r="30" spans="1:16" x14ac:dyDescent="0.65">
      <c r="A30" s="29">
        <v>0</v>
      </c>
      <c r="B30" s="29">
        <v>0</v>
      </c>
      <c r="C30" s="28">
        <f>'2. Current Programs'!B30</f>
        <v>0</v>
      </c>
      <c r="D30" s="15"/>
      <c r="E30" s="15"/>
      <c r="F30" s="15"/>
      <c r="G30" s="15"/>
      <c r="H30" s="15"/>
      <c r="I30" s="15"/>
      <c r="J30" s="15"/>
      <c r="K30" s="15"/>
      <c r="L30" s="15"/>
      <c r="M30" s="15"/>
      <c r="N30" s="15"/>
      <c r="O30" s="15"/>
      <c r="P30" s="15"/>
    </row>
    <row r="31" spans="1:16" x14ac:dyDescent="0.65">
      <c r="A31" s="29">
        <v>0</v>
      </c>
      <c r="B31" s="29">
        <v>0</v>
      </c>
      <c r="C31" s="28">
        <f>'2. Current Programs'!B31</f>
        <v>0</v>
      </c>
      <c r="D31" s="15"/>
      <c r="E31" s="15"/>
      <c r="F31" s="15"/>
      <c r="G31" s="15"/>
      <c r="H31" s="15"/>
      <c r="I31" s="15"/>
      <c r="J31" s="15"/>
      <c r="K31" s="15"/>
      <c r="L31" s="15"/>
      <c r="M31" s="15"/>
      <c r="N31" s="15"/>
      <c r="O31" s="15"/>
      <c r="P31" s="15"/>
    </row>
    <row r="32" spans="1:16" x14ac:dyDescent="0.65">
      <c r="A32" s="29">
        <v>0</v>
      </c>
      <c r="B32" s="29">
        <v>0</v>
      </c>
      <c r="C32" s="28">
        <f>'2. Current Programs'!B32</f>
        <v>0</v>
      </c>
      <c r="D32" s="15"/>
      <c r="E32" s="15"/>
      <c r="F32" s="15"/>
      <c r="G32" s="15"/>
      <c r="H32" s="15"/>
      <c r="I32" s="15"/>
      <c r="J32" s="15"/>
      <c r="K32" s="15"/>
      <c r="L32" s="15"/>
      <c r="M32" s="15"/>
      <c r="N32" s="15"/>
      <c r="O32" s="15"/>
      <c r="P32" s="15"/>
    </row>
    <row r="33" spans="1:16" x14ac:dyDescent="0.65">
      <c r="A33" s="29">
        <v>0</v>
      </c>
      <c r="B33" s="29">
        <v>0</v>
      </c>
      <c r="C33" s="28">
        <f>'2. Current Programs'!B33</f>
        <v>0</v>
      </c>
      <c r="D33" s="15"/>
      <c r="E33" s="15"/>
      <c r="F33" s="15"/>
      <c r="G33" s="15"/>
      <c r="H33" s="15"/>
      <c r="I33" s="15"/>
      <c r="J33" s="15"/>
      <c r="K33" s="15"/>
      <c r="L33" s="15"/>
      <c r="M33" s="15"/>
      <c r="N33" s="15"/>
      <c r="O33" s="15"/>
      <c r="P33" s="15"/>
    </row>
    <row r="34" spans="1:16" x14ac:dyDescent="0.65">
      <c r="A34" s="29">
        <v>0</v>
      </c>
      <c r="B34" s="29">
        <v>0</v>
      </c>
      <c r="C34" s="28">
        <f>'2. Current Programs'!B34</f>
        <v>0</v>
      </c>
      <c r="D34" s="15"/>
      <c r="E34" s="15"/>
      <c r="F34" s="15"/>
      <c r="G34" s="15"/>
      <c r="H34" s="15"/>
      <c r="I34" s="15"/>
      <c r="J34" s="15"/>
      <c r="K34" s="15"/>
      <c r="L34" s="15"/>
      <c r="M34" s="15"/>
      <c r="N34" s="15"/>
      <c r="O34" s="15"/>
      <c r="P34" s="15"/>
    </row>
    <row r="35" spans="1:16" x14ac:dyDescent="0.65">
      <c r="A35" s="29">
        <v>0</v>
      </c>
      <c r="B35" s="29">
        <v>0</v>
      </c>
      <c r="C35" s="28">
        <f>'2. Current Programs'!B35</f>
        <v>0</v>
      </c>
      <c r="D35" s="15"/>
      <c r="E35" s="15"/>
      <c r="F35" s="15"/>
      <c r="G35" s="15"/>
      <c r="H35" s="15"/>
      <c r="I35" s="15"/>
      <c r="J35" s="15"/>
      <c r="K35" s="15"/>
      <c r="L35" s="15"/>
      <c r="M35" s="15"/>
      <c r="N35" s="15"/>
      <c r="O35" s="15"/>
      <c r="P35" s="15"/>
    </row>
    <row r="36" spans="1:16" x14ac:dyDescent="0.65">
      <c r="A36" s="29">
        <v>0</v>
      </c>
      <c r="B36" s="29">
        <v>0</v>
      </c>
      <c r="C36" s="28">
        <f>'2. Current Programs'!B36</f>
        <v>0</v>
      </c>
      <c r="D36" s="15"/>
      <c r="E36" s="15"/>
      <c r="F36" s="15"/>
      <c r="G36" s="15"/>
      <c r="H36" s="15"/>
      <c r="I36" s="15"/>
      <c r="J36" s="15"/>
      <c r="K36" s="15"/>
      <c r="L36" s="15"/>
      <c r="M36" s="15"/>
      <c r="N36" s="15"/>
      <c r="O36" s="15"/>
      <c r="P36" s="15"/>
    </row>
    <row r="37" spans="1:16" x14ac:dyDescent="0.65">
      <c r="A37" s="29">
        <v>0</v>
      </c>
      <c r="B37" s="29">
        <v>0</v>
      </c>
      <c r="C37" s="28">
        <f>'2. Current Programs'!B37</f>
        <v>0</v>
      </c>
      <c r="D37" s="15"/>
      <c r="E37" s="15"/>
      <c r="F37" s="15"/>
      <c r="G37" s="15"/>
      <c r="H37" s="15"/>
      <c r="I37" s="15"/>
      <c r="J37" s="15"/>
      <c r="K37" s="15"/>
      <c r="L37" s="15"/>
      <c r="M37" s="15"/>
      <c r="N37" s="15"/>
      <c r="O37" s="15"/>
      <c r="P37" s="15"/>
    </row>
    <row r="38" spans="1:16" x14ac:dyDescent="0.65">
      <c r="A38" s="29">
        <v>0</v>
      </c>
      <c r="B38" s="29">
        <v>0</v>
      </c>
      <c r="C38" s="28">
        <f>'2. Current Programs'!B38</f>
        <v>0</v>
      </c>
      <c r="D38" s="15"/>
      <c r="E38" s="15"/>
      <c r="F38" s="15"/>
      <c r="G38" s="15"/>
      <c r="H38" s="15"/>
      <c r="I38" s="15"/>
      <c r="J38" s="15"/>
      <c r="K38" s="15"/>
      <c r="L38" s="15"/>
      <c r="M38" s="15"/>
      <c r="N38" s="15"/>
      <c r="O38" s="15"/>
      <c r="P38" s="15"/>
    </row>
    <row r="39" spans="1:16" x14ac:dyDescent="0.65">
      <c r="A39" s="29">
        <v>0</v>
      </c>
      <c r="B39" s="29">
        <v>0</v>
      </c>
      <c r="C39" s="28">
        <f>'2. Current Programs'!B39</f>
        <v>0</v>
      </c>
      <c r="D39" s="15"/>
      <c r="E39" s="15"/>
      <c r="F39" s="15"/>
      <c r="G39" s="15"/>
      <c r="H39" s="15"/>
      <c r="I39" s="15"/>
      <c r="J39" s="15"/>
      <c r="K39" s="15"/>
      <c r="L39" s="15"/>
      <c r="M39" s="15"/>
      <c r="N39" s="15"/>
      <c r="O39" s="15"/>
      <c r="P39" s="15"/>
    </row>
    <row r="40" spans="1:16" x14ac:dyDescent="0.65">
      <c r="A40" s="29">
        <v>0</v>
      </c>
      <c r="B40" s="29">
        <v>0</v>
      </c>
      <c r="C40" s="28">
        <f>'2. Current Programs'!B40</f>
        <v>0</v>
      </c>
      <c r="D40" s="15"/>
      <c r="E40" s="15"/>
      <c r="F40" s="15"/>
      <c r="G40" s="15"/>
      <c r="H40" s="15"/>
      <c r="I40" s="15"/>
      <c r="J40" s="15"/>
      <c r="K40" s="15"/>
      <c r="L40" s="15"/>
      <c r="M40" s="15"/>
      <c r="N40" s="15"/>
      <c r="O40" s="15"/>
      <c r="P40" s="15"/>
    </row>
    <row r="41" spans="1:16" x14ac:dyDescent="0.65">
      <c r="A41" s="29">
        <v>0</v>
      </c>
      <c r="B41" s="29">
        <v>0</v>
      </c>
      <c r="C41" s="28">
        <f>'2. Current Programs'!B41</f>
        <v>0</v>
      </c>
      <c r="D41" s="15"/>
      <c r="E41" s="15"/>
      <c r="F41" s="15"/>
      <c r="G41" s="15"/>
      <c r="H41" s="15"/>
      <c r="I41" s="15"/>
      <c r="J41" s="15"/>
      <c r="K41" s="15"/>
      <c r="L41" s="15"/>
      <c r="M41" s="15"/>
      <c r="N41" s="15"/>
      <c r="O41" s="15"/>
      <c r="P41" s="15"/>
    </row>
    <row r="42" spans="1:16" x14ac:dyDescent="0.65">
      <c r="A42" s="29">
        <v>0</v>
      </c>
      <c r="B42" s="29">
        <v>0</v>
      </c>
      <c r="C42" s="28">
        <f>'2. Current Programs'!B42</f>
        <v>0</v>
      </c>
      <c r="D42" s="15"/>
      <c r="E42" s="15"/>
      <c r="F42" s="15"/>
      <c r="G42" s="15"/>
      <c r="H42" s="15"/>
      <c r="I42" s="15"/>
      <c r="J42" s="15"/>
      <c r="K42" s="15"/>
      <c r="L42" s="15"/>
      <c r="M42" s="15"/>
      <c r="N42" s="15"/>
      <c r="O42" s="15"/>
      <c r="P42" s="15"/>
    </row>
    <row r="43" spans="1:16" x14ac:dyDescent="0.65">
      <c r="A43" s="29">
        <v>0</v>
      </c>
      <c r="B43" s="29">
        <v>0</v>
      </c>
      <c r="C43" s="28">
        <f>'2. Current Programs'!B43</f>
        <v>0</v>
      </c>
      <c r="D43" s="15"/>
      <c r="E43" s="15"/>
      <c r="F43" s="15"/>
      <c r="G43" s="15"/>
      <c r="H43" s="15"/>
      <c r="I43" s="15"/>
      <c r="J43" s="15"/>
      <c r="K43" s="15"/>
      <c r="L43" s="15"/>
      <c r="M43" s="15"/>
      <c r="N43" s="15"/>
      <c r="O43" s="15"/>
      <c r="P43" s="15"/>
    </row>
    <row r="44" spans="1:16" x14ac:dyDescent="0.65">
      <c r="A44" s="29">
        <v>0</v>
      </c>
      <c r="B44" s="29">
        <v>0</v>
      </c>
      <c r="C44" s="28">
        <f>'2. Current Programs'!B44</f>
        <v>0</v>
      </c>
      <c r="D44" s="15"/>
      <c r="E44" s="15"/>
      <c r="F44" s="15"/>
      <c r="G44" s="15"/>
      <c r="H44" s="15"/>
      <c r="I44" s="15"/>
      <c r="J44" s="15"/>
      <c r="K44" s="15"/>
      <c r="L44" s="15"/>
      <c r="M44" s="15"/>
      <c r="N44" s="15"/>
      <c r="O44" s="15"/>
      <c r="P44" s="15"/>
    </row>
    <row r="45" spans="1:16" x14ac:dyDescent="0.65">
      <c r="A45" s="29">
        <v>0</v>
      </c>
      <c r="B45" s="29">
        <v>0</v>
      </c>
      <c r="C45" s="28">
        <f>'2. Current Programs'!B45</f>
        <v>0</v>
      </c>
      <c r="D45" s="15"/>
      <c r="E45" s="15"/>
      <c r="F45" s="15"/>
      <c r="G45" s="15"/>
      <c r="H45" s="15"/>
      <c r="I45" s="15"/>
      <c r="J45" s="15"/>
      <c r="K45" s="15"/>
      <c r="L45" s="15"/>
      <c r="M45" s="15"/>
      <c r="N45" s="15"/>
      <c r="O45" s="15"/>
      <c r="P45" s="15"/>
    </row>
    <row r="46" spans="1:16" x14ac:dyDescent="0.65">
      <c r="A46" s="29">
        <v>0</v>
      </c>
      <c r="B46" s="29">
        <v>0</v>
      </c>
      <c r="C46" s="28">
        <f>'2. Current Programs'!B46</f>
        <v>0</v>
      </c>
      <c r="D46" s="15"/>
      <c r="E46" s="15"/>
      <c r="F46" s="15"/>
      <c r="G46" s="15"/>
      <c r="H46" s="15"/>
      <c r="I46" s="15"/>
      <c r="J46" s="15"/>
      <c r="K46" s="15"/>
      <c r="L46" s="15"/>
      <c r="M46" s="15"/>
      <c r="N46" s="15"/>
      <c r="O46" s="15"/>
      <c r="P46" s="15"/>
    </row>
    <row r="47" spans="1:16" x14ac:dyDescent="0.65">
      <c r="A47" s="29">
        <v>0</v>
      </c>
      <c r="B47" s="29">
        <v>0</v>
      </c>
      <c r="C47" s="28">
        <f>'2. Current Programs'!B47</f>
        <v>0</v>
      </c>
      <c r="D47" s="15"/>
      <c r="E47" s="15"/>
      <c r="F47" s="15"/>
      <c r="G47" s="15"/>
      <c r="H47" s="15"/>
      <c r="I47" s="15"/>
      <c r="J47" s="15"/>
      <c r="K47" s="15"/>
      <c r="L47" s="15"/>
      <c r="M47" s="15"/>
      <c r="N47" s="15"/>
      <c r="O47" s="15"/>
      <c r="P47" s="15"/>
    </row>
    <row r="48" spans="1:16" x14ac:dyDescent="0.65">
      <c r="A48" s="29">
        <v>0</v>
      </c>
      <c r="B48" s="29">
        <v>0</v>
      </c>
      <c r="C48" s="28">
        <f>'2. Current Programs'!B48</f>
        <v>0</v>
      </c>
      <c r="D48" s="15"/>
      <c r="E48" s="15"/>
      <c r="F48" s="15"/>
      <c r="G48" s="15"/>
      <c r="H48" s="15"/>
      <c r="I48" s="15"/>
      <c r="J48" s="15"/>
      <c r="K48" s="15"/>
      <c r="L48" s="15"/>
      <c r="M48" s="15"/>
      <c r="N48" s="15"/>
      <c r="O48" s="15"/>
      <c r="P48" s="15"/>
    </row>
    <row r="49" spans="1:16" x14ac:dyDescent="0.65">
      <c r="A49" s="29">
        <v>0</v>
      </c>
      <c r="B49" s="29">
        <v>0</v>
      </c>
      <c r="C49" s="28">
        <f>'2. Current Programs'!B49</f>
        <v>0</v>
      </c>
      <c r="D49" s="15"/>
      <c r="E49" s="15"/>
      <c r="F49" s="15"/>
      <c r="G49" s="15"/>
      <c r="H49" s="15"/>
      <c r="I49" s="15"/>
      <c r="J49" s="15"/>
      <c r="K49" s="15"/>
      <c r="L49" s="15"/>
      <c r="M49" s="15"/>
      <c r="N49" s="15"/>
      <c r="O49" s="15"/>
      <c r="P49" s="15"/>
    </row>
    <row r="50" spans="1:16" x14ac:dyDescent="0.65">
      <c r="A50" s="29">
        <v>0</v>
      </c>
      <c r="B50" s="29">
        <v>0</v>
      </c>
      <c r="C50" s="28">
        <f>'2. Current Programs'!B50</f>
        <v>0</v>
      </c>
      <c r="D50" s="15"/>
      <c r="E50" s="15"/>
      <c r="F50" s="15"/>
      <c r="G50" s="15"/>
      <c r="H50" s="15"/>
      <c r="I50" s="15"/>
      <c r="J50" s="15"/>
      <c r="K50" s="15"/>
      <c r="L50" s="15"/>
      <c r="M50" s="15"/>
      <c r="N50" s="15"/>
      <c r="O50" s="15"/>
      <c r="P50" s="15"/>
    </row>
    <row r="51" spans="1:16" x14ac:dyDescent="0.65">
      <c r="A51" s="29">
        <v>0</v>
      </c>
      <c r="B51" s="29">
        <v>0</v>
      </c>
      <c r="C51" s="28">
        <f>'2. Current Programs'!B51</f>
        <v>0</v>
      </c>
      <c r="D51" s="15"/>
      <c r="E51" s="15"/>
      <c r="F51" s="15"/>
      <c r="G51" s="15"/>
      <c r="H51" s="15"/>
      <c r="I51" s="15"/>
      <c r="J51" s="15"/>
      <c r="K51" s="15"/>
      <c r="L51" s="15"/>
      <c r="M51" s="15"/>
      <c r="N51" s="15"/>
      <c r="O51" s="15"/>
      <c r="P51" s="15"/>
    </row>
    <row r="52" spans="1:16" x14ac:dyDescent="0.65">
      <c r="A52" s="29">
        <v>0</v>
      </c>
      <c r="B52" s="29">
        <v>0</v>
      </c>
      <c r="C52" s="28">
        <f>'2. Current Programs'!B52</f>
        <v>0</v>
      </c>
      <c r="D52" s="15"/>
      <c r="E52" s="15"/>
      <c r="F52" s="15"/>
      <c r="G52" s="15"/>
      <c r="H52" s="15"/>
      <c r="I52" s="15"/>
      <c r="J52" s="15"/>
      <c r="K52" s="15"/>
      <c r="L52" s="15"/>
      <c r="M52" s="15"/>
      <c r="N52" s="15"/>
      <c r="O52" s="15"/>
      <c r="P52" s="15"/>
    </row>
    <row r="53" spans="1:16" x14ac:dyDescent="0.65">
      <c r="A53" s="29">
        <v>0</v>
      </c>
      <c r="B53" s="29">
        <v>0</v>
      </c>
      <c r="C53" s="28">
        <f>'2. Current Programs'!B53</f>
        <v>0</v>
      </c>
      <c r="D53" s="15"/>
      <c r="E53" s="15"/>
      <c r="F53" s="15"/>
      <c r="G53" s="15"/>
      <c r="H53" s="15"/>
      <c r="I53" s="15"/>
      <c r="J53" s="15"/>
      <c r="K53" s="15"/>
      <c r="L53" s="15"/>
      <c r="M53" s="15"/>
      <c r="N53" s="15"/>
      <c r="O53" s="15"/>
      <c r="P53" s="15"/>
    </row>
    <row r="54" spans="1:16" x14ac:dyDescent="0.65">
      <c r="A54" s="29">
        <v>0</v>
      </c>
      <c r="B54" s="29">
        <v>0</v>
      </c>
      <c r="C54" s="28">
        <f>'2. Current Programs'!B54</f>
        <v>0</v>
      </c>
      <c r="D54" s="15"/>
      <c r="E54" s="15"/>
      <c r="F54" s="15"/>
      <c r="G54" s="15"/>
      <c r="H54" s="15"/>
      <c r="I54" s="15"/>
      <c r="J54" s="15"/>
      <c r="K54" s="15"/>
      <c r="L54" s="15"/>
      <c r="M54" s="15"/>
      <c r="N54" s="15"/>
      <c r="O54" s="15"/>
      <c r="P54" s="15"/>
    </row>
    <row r="55" spans="1:16" x14ac:dyDescent="0.65">
      <c r="A55" s="29">
        <v>0</v>
      </c>
      <c r="B55" s="29">
        <v>0</v>
      </c>
      <c r="C55" s="28">
        <f>'2. Current Programs'!B55</f>
        <v>0</v>
      </c>
      <c r="D55" s="15"/>
      <c r="E55" s="15"/>
      <c r="F55" s="15"/>
      <c r="G55" s="15"/>
      <c r="H55" s="15"/>
      <c r="I55" s="15"/>
      <c r="J55" s="15"/>
      <c r="K55" s="15"/>
      <c r="L55" s="15"/>
      <c r="M55" s="15"/>
      <c r="N55" s="15"/>
      <c r="O55" s="15"/>
      <c r="P55" s="15"/>
    </row>
    <row r="56" spans="1:16" x14ac:dyDescent="0.65">
      <c r="A56" s="29">
        <v>0</v>
      </c>
      <c r="B56" s="29">
        <v>0</v>
      </c>
      <c r="C56" s="28">
        <f>'2. Current Programs'!B56</f>
        <v>0</v>
      </c>
      <c r="D56" s="15"/>
      <c r="E56" s="15"/>
      <c r="F56" s="15"/>
      <c r="G56" s="15"/>
      <c r="H56" s="15"/>
      <c r="I56" s="15"/>
      <c r="J56" s="15"/>
      <c r="K56" s="15"/>
      <c r="L56" s="15"/>
      <c r="M56" s="15"/>
      <c r="N56" s="15"/>
      <c r="O56" s="15"/>
      <c r="P56" s="15"/>
    </row>
    <row r="57" spans="1:16" x14ac:dyDescent="0.65">
      <c r="A57" s="29">
        <v>0</v>
      </c>
      <c r="B57" s="29">
        <v>0</v>
      </c>
      <c r="C57" s="28">
        <f>'2. Current Programs'!B57</f>
        <v>0</v>
      </c>
      <c r="D57" s="15"/>
      <c r="E57" s="15"/>
      <c r="F57" s="15"/>
      <c r="G57" s="15"/>
      <c r="H57" s="15"/>
      <c r="I57" s="15"/>
      <c r="J57" s="15"/>
      <c r="K57" s="15"/>
      <c r="L57" s="15"/>
      <c r="M57" s="15"/>
      <c r="N57" s="15"/>
      <c r="O57" s="15"/>
      <c r="P57" s="15"/>
    </row>
    <row r="58" spans="1:16" x14ac:dyDescent="0.65">
      <c r="A58" s="29">
        <v>0</v>
      </c>
      <c r="B58" s="29">
        <v>0</v>
      </c>
      <c r="C58" s="28">
        <f>'2. Current Programs'!B58</f>
        <v>0</v>
      </c>
      <c r="D58" s="15"/>
      <c r="E58" s="15"/>
      <c r="F58" s="15"/>
      <c r="G58" s="15"/>
      <c r="H58" s="15"/>
      <c r="I58" s="15"/>
      <c r="J58" s="15"/>
      <c r="K58" s="15"/>
      <c r="L58" s="15"/>
      <c r="M58" s="15"/>
      <c r="N58" s="15"/>
      <c r="O58" s="15"/>
      <c r="P58" s="15"/>
    </row>
    <row r="59" spans="1:16" x14ac:dyDescent="0.65">
      <c r="A59" s="29">
        <v>0</v>
      </c>
      <c r="B59" s="29">
        <v>0</v>
      </c>
      <c r="C59" s="28">
        <f>'2. Current Programs'!B59</f>
        <v>0</v>
      </c>
      <c r="D59" s="15"/>
      <c r="E59" s="15"/>
      <c r="F59" s="15"/>
      <c r="G59" s="15"/>
      <c r="H59" s="15"/>
      <c r="I59" s="15"/>
      <c r="J59" s="15"/>
      <c r="K59" s="15"/>
      <c r="L59" s="15"/>
      <c r="M59" s="15"/>
      <c r="N59" s="15"/>
      <c r="O59" s="15"/>
      <c r="P59" s="15"/>
    </row>
    <row r="60" spans="1:16" x14ac:dyDescent="0.65">
      <c r="A60" s="29">
        <v>0</v>
      </c>
      <c r="B60" s="29">
        <v>0</v>
      </c>
      <c r="C60" s="28">
        <f>'2. Current Programs'!B60</f>
        <v>0</v>
      </c>
      <c r="D60" s="15"/>
      <c r="E60" s="15"/>
      <c r="F60" s="15"/>
      <c r="G60" s="15"/>
      <c r="H60" s="15"/>
      <c r="I60" s="15"/>
      <c r="J60" s="15"/>
      <c r="K60" s="15"/>
      <c r="L60" s="15"/>
      <c r="M60" s="15"/>
      <c r="N60" s="15"/>
      <c r="O60" s="15"/>
      <c r="P60" s="15"/>
    </row>
    <row r="61" spans="1:16" x14ac:dyDescent="0.65">
      <c r="A61" s="29">
        <v>0</v>
      </c>
      <c r="B61" s="29">
        <v>0</v>
      </c>
      <c r="C61" s="28">
        <f>'2. Current Programs'!B61</f>
        <v>0</v>
      </c>
      <c r="D61" s="15"/>
      <c r="E61" s="15"/>
      <c r="F61" s="15"/>
      <c r="G61" s="15"/>
      <c r="H61" s="15"/>
      <c r="I61" s="15"/>
      <c r="J61" s="15"/>
      <c r="K61" s="15"/>
      <c r="L61" s="15"/>
      <c r="M61" s="15"/>
      <c r="N61" s="15"/>
      <c r="O61" s="15"/>
      <c r="P61" s="15"/>
    </row>
    <row r="62" spans="1:16" x14ac:dyDescent="0.65">
      <c r="A62" s="29">
        <v>0</v>
      </c>
      <c r="B62" s="29">
        <v>0</v>
      </c>
      <c r="C62" s="28">
        <f>'2. Current Programs'!B62</f>
        <v>0</v>
      </c>
      <c r="D62" s="8"/>
      <c r="E62" s="8"/>
      <c r="F62" s="8"/>
      <c r="G62" s="8"/>
      <c r="H62" s="8"/>
      <c r="I62" s="8"/>
      <c r="J62" s="8"/>
      <c r="K62" s="8"/>
      <c r="L62" s="8"/>
      <c r="M62" s="8"/>
      <c r="N62" s="8"/>
      <c r="O62" s="8"/>
      <c r="P62" s="8"/>
    </row>
    <row r="63" spans="1:16" x14ac:dyDescent="0.65">
      <c r="A63" s="29">
        <v>0</v>
      </c>
      <c r="B63" s="29">
        <v>0</v>
      </c>
      <c r="C63" s="28">
        <f>'2. Current Programs'!B63</f>
        <v>0</v>
      </c>
      <c r="D63" s="8"/>
      <c r="E63" s="8"/>
      <c r="F63" s="8"/>
      <c r="G63" s="8"/>
      <c r="H63" s="8"/>
      <c r="I63" s="8"/>
      <c r="J63" s="8"/>
      <c r="K63" s="8"/>
      <c r="L63" s="8"/>
      <c r="M63" s="8"/>
      <c r="N63" s="8"/>
      <c r="O63" s="8"/>
      <c r="P63" s="8"/>
    </row>
    <row r="64" spans="1:16" x14ac:dyDescent="0.65">
      <c r="A64" s="29">
        <v>0</v>
      </c>
      <c r="B64" s="29">
        <v>0</v>
      </c>
      <c r="C64" s="28">
        <f>'2. Current Programs'!B64</f>
        <v>0</v>
      </c>
      <c r="D64" s="8"/>
      <c r="E64" s="8"/>
      <c r="F64" s="8"/>
      <c r="G64" s="8"/>
      <c r="H64" s="8"/>
      <c r="I64" s="8"/>
      <c r="J64" s="8"/>
      <c r="K64" s="8"/>
      <c r="L64" s="8"/>
      <c r="M64" s="8"/>
      <c r="N64" s="8"/>
      <c r="O64" s="8"/>
      <c r="P64" s="8"/>
    </row>
    <row r="65" spans="1:16" x14ac:dyDescent="0.65">
      <c r="A65" s="29">
        <v>0</v>
      </c>
      <c r="B65" s="29">
        <v>0</v>
      </c>
      <c r="C65" s="28">
        <f>'2. Current Programs'!B65</f>
        <v>0</v>
      </c>
      <c r="D65" s="8"/>
      <c r="E65" s="8"/>
      <c r="F65" s="8"/>
      <c r="G65" s="8"/>
      <c r="H65" s="8"/>
      <c r="I65" s="8"/>
      <c r="J65" s="8"/>
      <c r="K65" s="8"/>
      <c r="L65" s="8"/>
      <c r="M65" s="8"/>
      <c r="N65" s="8"/>
      <c r="O65" s="8"/>
      <c r="P65" s="8"/>
    </row>
    <row r="66" spans="1:16" x14ac:dyDescent="0.65">
      <c r="A66" s="29">
        <v>0</v>
      </c>
      <c r="B66" s="29">
        <v>0</v>
      </c>
      <c r="C66" s="28">
        <f>'2. Current Programs'!B66</f>
        <v>0</v>
      </c>
      <c r="D66" s="8"/>
      <c r="E66" s="8"/>
      <c r="F66" s="8"/>
      <c r="G66" s="8"/>
      <c r="H66" s="8"/>
      <c r="I66" s="8"/>
      <c r="J66" s="8"/>
      <c r="K66" s="8"/>
      <c r="L66" s="8"/>
      <c r="M66" s="8"/>
      <c r="N66" s="8"/>
      <c r="O66" s="8"/>
      <c r="P66" s="8"/>
    </row>
    <row r="67" spans="1:16" x14ac:dyDescent="0.65">
      <c r="A67" s="29">
        <v>0</v>
      </c>
      <c r="B67" s="29">
        <v>0</v>
      </c>
      <c r="C67" s="28">
        <f>'2. Current Programs'!B67</f>
        <v>0</v>
      </c>
      <c r="D67" s="8"/>
      <c r="E67" s="8"/>
      <c r="F67" s="8"/>
      <c r="G67" s="8"/>
      <c r="H67" s="8"/>
      <c r="I67" s="8"/>
      <c r="J67" s="8"/>
      <c r="K67" s="8"/>
      <c r="L67" s="8"/>
      <c r="M67" s="8"/>
      <c r="N67" s="8"/>
      <c r="O67" s="8"/>
      <c r="P67" s="8"/>
    </row>
    <row r="68" spans="1:16" x14ac:dyDescent="0.65">
      <c r="A68" s="29">
        <v>0</v>
      </c>
      <c r="B68" s="29">
        <v>0</v>
      </c>
      <c r="C68" s="28">
        <f>'2. Current Programs'!B68</f>
        <v>0</v>
      </c>
      <c r="D68" s="8"/>
      <c r="E68" s="8"/>
      <c r="F68" s="8"/>
      <c r="G68" s="8"/>
      <c r="H68" s="8"/>
      <c r="I68" s="8"/>
      <c r="J68" s="8"/>
      <c r="K68" s="8"/>
      <c r="L68" s="8"/>
      <c r="M68" s="8"/>
      <c r="N68" s="8"/>
      <c r="O68" s="8"/>
      <c r="P68" s="8"/>
    </row>
    <row r="69" spans="1:16" x14ac:dyDescent="0.65">
      <c r="A69" s="29">
        <v>0</v>
      </c>
      <c r="B69" s="29">
        <v>0</v>
      </c>
      <c r="C69" s="28">
        <f>'2. Current Programs'!B69</f>
        <v>0</v>
      </c>
      <c r="D69" s="8"/>
      <c r="E69" s="8"/>
      <c r="F69" s="8"/>
      <c r="G69" s="8"/>
      <c r="H69" s="8"/>
      <c r="I69" s="8"/>
      <c r="J69" s="8"/>
      <c r="K69" s="8"/>
      <c r="L69" s="8"/>
      <c r="M69" s="8"/>
      <c r="N69" s="8"/>
      <c r="O69" s="8"/>
      <c r="P69" s="8"/>
    </row>
    <row r="70" spans="1:16" x14ac:dyDescent="0.65">
      <c r="A70" s="29">
        <v>0</v>
      </c>
      <c r="B70" s="29">
        <v>0</v>
      </c>
      <c r="C70" s="28">
        <f>'2. Current Programs'!B70</f>
        <v>0</v>
      </c>
      <c r="D70" s="8"/>
      <c r="E70" s="8"/>
      <c r="F70" s="8"/>
      <c r="G70" s="8"/>
      <c r="H70" s="8"/>
      <c r="I70" s="8"/>
      <c r="J70" s="8"/>
      <c r="K70" s="8"/>
      <c r="L70" s="8"/>
      <c r="M70" s="8"/>
      <c r="N70" s="8"/>
      <c r="O70" s="8"/>
      <c r="P70" s="8"/>
    </row>
    <row r="71" spans="1:16" x14ac:dyDescent="0.65">
      <c r="A71" s="29">
        <v>0</v>
      </c>
      <c r="B71" s="29">
        <v>0</v>
      </c>
      <c r="C71" s="28">
        <f>'2. Current Programs'!B71</f>
        <v>0</v>
      </c>
      <c r="D71" s="8"/>
      <c r="E71" s="8"/>
      <c r="F71" s="8"/>
      <c r="G71" s="8"/>
      <c r="H71" s="8"/>
      <c r="I71" s="8"/>
      <c r="J71" s="8"/>
      <c r="K71" s="8"/>
      <c r="L71" s="8"/>
      <c r="M71" s="8"/>
      <c r="N71" s="8"/>
      <c r="O71" s="8"/>
      <c r="P71" s="8"/>
    </row>
    <row r="72" spans="1:16" x14ac:dyDescent="0.65">
      <c r="A72" s="29">
        <v>0</v>
      </c>
      <c r="B72" s="29">
        <v>0</v>
      </c>
      <c r="C72" s="28">
        <f>'2. Current Programs'!B72</f>
        <v>0</v>
      </c>
      <c r="D72" s="8"/>
      <c r="E72" s="8"/>
      <c r="F72" s="8"/>
      <c r="G72" s="8"/>
      <c r="H72" s="8"/>
      <c r="I72" s="8"/>
      <c r="J72" s="8"/>
      <c r="K72" s="8"/>
      <c r="L72" s="8"/>
      <c r="M72" s="8"/>
      <c r="N72" s="8"/>
      <c r="O72" s="8"/>
      <c r="P72" s="8"/>
    </row>
    <row r="73" spans="1:16" x14ac:dyDescent="0.65">
      <c r="A73" s="29">
        <v>0</v>
      </c>
      <c r="B73" s="29">
        <v>0</v>
      </c>
      <c r="C73" s="28">
        <f>'2. Current Programs'!B73</f>
        <v>0</v>
      </c>
      <c r="D73" s="8"/>
      <c r="E73" s="8"/>
      <c r="F73" s="8"/>
      <c r="G73" s="8"/>
      <c r="H73" s="8"/>
      <c r="I73" s="8"/>
      <c r="J73" s="8"/>
      <c r="K73" s="8"/>
      <c r="L73" s="8"/>
      <c r="M73" s="8"/>
      <c r="N73" s="8"/>
      <c r="O73" s="8"/>
      <c r="P73" s="8"/>
    </row>
    <row r="74" spans="1:16" x14ac:dyDescent="0.65">
      <c r="A74" s="29">
        <v>0</v>
      </c>
      <c r="B74" s="29">
        <v>0</v>
      </c>
      <c r="C74" s="28">
        <f>'2. Current Programs'!B74</f>
        <v>0</v>
      </c>
      <c r="D74" s="8"/>
      <c r="E74" s="8"/>
      <c r="F74" s="8"/>
      <c r="G74" s="8"/>
      <c r="H74" s="8"/>
      <c r="I74" s="8"/>
      <c r="J74" s="8"/>
      <c r="K74" s="8"/>
      <c r="L74" s="8"/>
      <c r="M74" s="8"/>
      <c r="N74" s="8"/>
      <c r="O74" s="8"/>
      <c r="P74" s="8"/>
    </row>
    <row r="75" spans="1:16" x14ac:dyDescent="0.65">
      <c r="A75" s="29">
        <v>0</v>
      </c>
      <c r="B75" s="29">
        <v>0</v>
      </c>
      <c r="C75" s="28">
        <f>'2. Current Programs'!B75</f>
        <v>0</v>
      </c>
      <c r="D75" s="8"/>
      <c r="E75" s="8"/>
      <c r="F75" s="8"/>
      <c r="G75" s="8"/>
      <c r="H75" s="8"/>
      <c r="I75" s="8"/>
      <c r="J75" s="8"/>
      <c r="K75" s="8"/>
      <c r="L75" s="8"/>
      <c r="M75" s="8"/>
      <c r="N75" s="8"/>
      <c r="O75" s="8"/>
      <c r="P75" s="8"/>
    </row>
    <row r="76" spans="1:16" x14ac:dyDescent="0.65">
      <c r="A76" s="29">
        <v>0</v>
      </c>
      <c r="B76" s="29">
        <v>0</v>
      </c>
      <c r="C76" s="28">
        <f>'2. Current Programs'!B76</f>
        <v>0</v>
      </c>
      <c r="D76" s="8"/>
      <c r="E76" s="8"/>
      <c r="F76" s="8"/>
      <c r="G76" s="8"/>
      <c r="H76" s="8"/>
      <c r="I76" s="8"/>
      <c r="J76" s="8"/>
      <c r="K76" s="8"/>
      <c r="L76" s="8"/>
      <c r="M76" s="8"/>
      <c r="N76" s="8"/>
      <c r="O76" s="8"/>
      <c r="P76" s="8"/>
    </row>
    <row r="77" spans="1:16" x14ac:dyDescent="0.65">
      <c r="A77" s="29">
        <v>0</v>
      </c>
      <c r="B77" s="29">
        <v>0</v>
      </c>
      <c r="C77" s="28">
        <f>'2. Current Programs'!B77</f>
        <v>0</v>
      </c>
      <c r="D77" s="8"/>
      <c r="E77" s="8"/>
      <c r="F77" s="8"/>
      <c r="G77" s="8"/>
      <c r="H77" s="8"/>
      <c r="I77" s="8"/>
      <c r="J77" s="8"/>
      <c r="K77" s="8"/>
      <c r="L77" s="8"/>
      <c r="M77" s="8"/>
      <c r="N77" s="8"/>
      <c r="O77" s="8"/>
      <c r="P77" s="8"/>
    </row>
    <row r="78" spans="1:16" x14ac:dyDescent="0.65">
      <c r="A78" s="29">
        <v>0</v>
      </c>
      <c r="B78" s="29">
        <v>0</v>
      </c>
      <c r="C78" s="28">
        <f>'2. Current Programs'!B78</f>
        <v>0</v>
      </c>
      <c r="D78" s="8"/>
      <c r="E78" s="8"/>
      <c r="F78" s="8"/>
      <c r="G78" s="8"/>
      <c r="H78" s="8"/>
      <c r="I78" s="8"/>
      <c r="J78" s="8"/>
      <c r="K78" s="8"/>
      <c r="L78" s="8"/>
      <c r="M78" s="8"/>
      <c r="N78" s="8"/>
      <c r="O78" s="8"/>
      <c r="P78" s="8"/>
    </row>
    <row r="79" spans="1:16" x14ac:dyDescent="0.65">
      <c r="A79" s="29">
        <v>0</v>
      </c>
      <c r="B79" s="29">
        <v>0</v>
      </c>
      <c r="C79" s="28">
        <f>'2. Current Programs'!B79</f>
        <v>0</v>
      </c>
      <c r="D79" s="8"/>
      <c r="E79" s="8"/>
      <c r="F79" s="8"/>
      <c r="G79" s="8"/>
      <c r="H79" s="8"/>
      <c r="I79" s="8"/>
      <c r="J79" s="8"/>
      <c r="K79" s="8"/>
      <c r="L79" s="8"/>
      <c r="M79" s="8"/>
      <c r="N79" s="8"/>
      <c r="O79" s="8"/>
      <c r="P79" s="8"/>
    </row>
    <row r="80" spans="1:16" x14ac:dyDescent="0.65">
      <c r="A80" s="29">
        <v>0</v>
      </c>
      <c r="B80" s="29">
        <v>0</v>
      </c>
      <c r="C80" s="28">
        <f>'2. Current Programs'!B80</f>
        <v>0</v>
      </c>
      <c r="D80" s="8"/>
      <c r="E80" s="8"/>
      <c r="F80" s="8"/>
      <c r="G80" s="8"/>
      <c r="H80" s="8"/>
      <c r="I80" s="8"/>
      <c r="J80" s="8"/>
      <c r="K80" s="8"/>
      <c r="L80" s="8"/>
      <c r="M80" s="8"/>
      <c r="N80" s="8"/>
      <c r="O80" s="8"/>
      <c r="P80" s="8"/>
    </row>
    <row r="81" spans="1:16" x14ac:dyDescent="0.65">
      <c r="A81" s="29">
        <v>0</v>
      </c>
      <c r="B81" s="29">
        <v>0</v>
      </c>
      <c r="C81" s="28">
        <f>'2. Current Programs'!B81</f>
        <v>0</v>
      </c>
      <c r="D81" s="8"/>
      <c r="E81" s="8"/>
      <c r="F81" s="8"/>
      <c r="G81" s="8"/>
      <c r="H81" s="8"/>
      <c r="I81" s="8"/>
      <c r="J81" s="8"/>
      <c r="K81" s="8"/>
      <c r="L81" s="8"/>
      <c r="M81" s="8"/>
      <c r="N81" s="8"/>
      <c r="O81" s="8"/>
      <c r="P81" s="8"/>
    </row>
    <row r="82" spans="1:16" x14ac:dyDescent="0.65">
      <c r="A82" s="29">
        <v>0</v>
      </c>
      <c r="B82" s="29">
        <v>0</v>
      </c>
      <c r="C82" s="28">
        <f>'2. Current Programs'!B82</f>
        <v>0</v>
      </c>
      <c r="D82" s="8"/>
      <c r="E82" s="8"/>
      <c r="F82" s="8"/>
      <c r="G82" s="8"/>
      <c r="H82" s="8"/>
      <c r="I82" s="8"/>
      <c r="J82" s="8"/>
      <c r="K82" s="8"/>
      <c r="L82" s="8"/>
      <c r="M82" s="8"/>
      <c r="N82" s="8"/>
      <c r="O82" s="8"/>
      <c r="P82" s="8"/>
    </row>
    <row r="83" spans="1:16" x14ac:dyDescent="0.65">
      <c r="A83" s="29">
        <v>0</v>
      </c>
      <c r="B83" s="29">
        <v>0</v>
      </c>
      <c r="C83" s="28">
        <f>'2. Current Programs'!B83</f>
        <v>0</v>
      </c>
      <c r="D83" s="8"/>
      <c r="E83" s="8"/>
      <c r="F83" s="8"/>
      <c r="G83" s="8"/>
      <c r="H83" s="8"/>
      <c r="I83" s="8"/>
      <c r="J83" s="8"/>
      <c r="K83" s="8"/>
      <c r="L83" s="8"/>
      <c r="M83" s="8"/>
      <c r="N83" s="8"/>
      <c r="O83" s="8"/>
      <c r="P83" s="8"/>
    </row>
    <row r="84" spans="1:16" x14ac:dyDescent="0.65">
      <c r="A84" s="29">
        <v>0</v>
      </c>
      <c r="B84" s="29">
        <v>0</v>
      </c>
      <c r="C84" s="28">
        <f>'2. Current Programs'!B84</f>
        <v>0</v>
      </c>
      <c r="D84" s="8"/>
      <c r="E84" s="8"/>
      <c r="F84" s="8"/>
      <c r="G84" s="8"/>
      <c r="H84" s="8"/>
      <c r="I84" s="8"/>
      <c r="J84" s="8"/>
      <c r="K84" s="8"/>
      <c r="L84" s="8"/>
      <c r="M84" s="8"/>
      <c r="N84" s="8"/>
      <c r="O84" s="8"/>
      <c r="P84" s="8"/>
    </row>
    <row r="85" spans="1:16" x14ac:dyDescent="0.65">
      <c r="A85" s="29">
        <v>0</v>
      </c>
      <c r="B85" s="29">
        <v>0</v>
      </c>
      <c r="C85" s="28">
        <f>'2. Current Programs'!B85</f>
        <v>0</v>
      </c>
      <c r="D85" s="8"/>
      <c r="E85" s="8"/>
      <c r="F85" s="8"/>
      <c r="G85" s="8"/>
      <c r="H85" s="8"/>
      <c r="I85" s="8"/>
      <c r="J85" s="8"/>
      <c r="K85" s="8"/>
      <c r="L85" s="8"/>
      <c r="M85" s="8"/>
      <c r="N85" s="8"/>
      <c r="O85" s="8"/>
      <c r="P85" s="8"/>
    </row>
    <row r="86" spans="1:16" x14ac:dyDescent="0.65">
      <c r="A86" s="29">
        <v>0</v>
      </c>
      <c r="B86" s="29">
        <v>0</v>
      </c>
      <c r="C86" s="28">
        <f>'2. Current Programs'!B86</f>
        <v>0</v>
      </c>
      <c r="D86" s="8"/>
      <c r="E86" s="8"/>
      <c r="F86" s="8"/>
      <c r="G86" s="8"/>
      <c r="H86" s="8"/>
      <c r="I86" s="8"/>
      <c r="J86" s="8"/>
      <c r="K86" s="8"/>
      <c r="L86" s="8"/>
      <c r="M86" s="8"/>
      <c r="N86" s="8"/>
      <c r="O86" s="8"/>
      <c r="P86" s="8"/>
    </row>
    <row r="87" spans="1:16" x14ac:dyDescent="0.65">
      <c r="A87" s="29">
        <v>0</v>
      </c>
      <c r="B87" s="29">
        <v>0</v>
      </c>
      <c r="C87" s="28">
        <f>'2. Current Programs'!B87</f>
        <v>0</v>
      </c>
      <c r="D87" s="8"/>
      <c r="E87" s="8"/>
      <c r="F87" s="8"/>
      <c r="G87" s="8"/>
      <c r="H87" s="8"/>
      <c r="I87" s="8"/>
      <c r="J87" s="8"/>
      <c r="K87" s="8"/>
      <c r="L87" s="8"/>
      <c r="M87" s="8"/>
      <c r="N87" s="8"/>
      <c r="O87" s="8"/>
      <c r="P87" s="8"/>
    </row>
    <row r="88" spans="1:16" x14ac:dyDescent="0.65">
      <c r="A88" s="29">
        <v>0</v>
      </c>
      <c r="B88" s="29">
        <v>0</v>
      </c>
      <c r="C88" s="28">
        <f>'2. Current Programs'!B88</f>
        <v>0</v>
      </c>
      <c r="D88" s="8"/>
      <c r="E88" s="8"/>
      <c r="F88" s="8"/>
      <c r="G88" s="8"/>
      <c r="H88" s="8"/>
      <c r="I88" s="8"/>
      <c r="J88" s="8"/>
      <c r="K88" s="8"/>
      <c r="L88" s="8"/>
      <c r="M88" s="8"/>
      <c r="N88" s="8"/>
      <c r="O88" s="8"/>
      <c r="P88" s="8"/>
    </row>
    <row r="89" spans="1:16" x14ac:dyDescent="0.65">
      <c r="A89" s="29">
        <v>0</v>
      </c>
      <c r="B89" s="29">
        <v>0</v>
      </c>
      <c r="C89" s="28">
        <f>'2. Current Programs'!B89</f>
        <v>0</v>
      </c>
      <c r="D89" s="8"/>
      <c r="E89" s="8"/>
      <c r="F89" s="8"/>
      <c r="G89" s="8"/>
      <c r="H89" s="8"/>
      <c r="I89" s="8"/>
      <c r="J89" s="8"/>
      <c r="K89" s="8"/>
      <c r="L89" s="8"/>
      <c r="M89" s="8"/>
      <c r="N89" s="8"/>
      <c r="O89" s="8"/>
      <c r="P89" s="8"/>
    </row>
    <row r="90" spans="1:16" x14ac:dyDescent="0.65">
      <c r="A90" s="29">
        <v>0</v>
      </c>
      <c r="B90" s="29">
        <v>0</v>
      </c>
      <c r="C90" s="28">
        <f>'2. Current Programs'!B90</f>
        <v>0</v>
      </c>
      <c r="D90" s="8"/>
      <c r="E90" s="8"/>
      <c r="F90" s="8"/>
      <c r="G90" s="8"/>
      <c r="H90" s="8"/>
      <c r="I90" s="8"/>
      <c r="J90" s="8"/>
      <c r="K90" s="8"/>
      <c r="L90" s="8"/>
      <c r="M90" s="8"/>
      <c r="N90" s="8"/>
      <c r="O90" s="8"/>
      <c r="P90" s="8"/>
    </row>
    <row r="91" spans="1:16" x14ac:dyDescent="0.65">
      <c r="A91" s="29">
        <v>0</v>
      </c>
      <c r="B91" s="29">
        <v>0</v>
      </c>
      <c r="C91" s="28">
        <f>'2. Current Programs'!B91</f>
        <v>0</v>
      </c>
      <c r="D91" s="8"/>
      <c r="E91" s="8"/>
      <c r="F91" s="8"/>
      <c r="G91" s="8"/>
      <c r="H91" s="8"/>
      <c r="I91" s="8"/>
      <c r="J91" s="8"/>
      <c r="K91" s="8"/>
      <c r="L91" s="8"/>
      <c r="M91" s="8"/>
      <c r="N91" s="8"/>
      <c r="O91" s="8"/>
      <c r="P91" s="8"/>
    </row>
    <row r="92" spans="1:16" x14ac:dyDescent="0.65">
      <c r="A92" s="29">
        <v>0</v>
      </c>
      <c r="B92" s="29">
        <v>0</v>
      </c>
      <c r="C92" s="28">
        <f>'2. Current Programs'!B92</f>
        <v>0</v>
      </c>
      <c r="D92" s="8"/>
      <c r="E92" s="8"/>
      <c r="F92" s="8"/>
      <c r="G92" s="8"/>
      <c r="H92" s="8"/>
      <c r="I92" s="8"/>
      <c r="J92" s="8"/>
      <c r="K92" s="8"/>
      <c r="L92" s="8"/>
      <c r="M92" s="8"/>
      <c r="N92" s="8"/>
      <c r="O92" s="8"/>
      <c r="P92" s="8"/>
    </row>
    <row r="93" spans="1:16" x14ac:dyDescent="0.65">
      <c r="A93" s="29">
        <v>0</v>
      </c>
      <c r="B93" s="29">
        <v>0</v>
      </c>
      <c r="C93" s="28">
        <f>'2. Current Programs'!B93</f>
        <v>0</v>
      </c>
      <c r="D93" s="8"/>
      <c r="E93" s="8"/>
      <c r="F93" s="8"/>
      <c r="G93" s="8"/>
      <c r="H93" s="8"/>
      <c r="I93" s="8"/>
      <c r="J93" s="8"/>
      <c r="K93" s="8"/>
      <c r="L93" s="8"/>
      <c r="M93" s="8"/>
      <c r="N93" s="8"/>
      <c r="O93" s="8"/>
      <c r="P93" s="8"/>
    </row>
    <row r="94" spans="1:16" x14ac:dyDescent="0.65">
      <c r="A94" s="29">
        <v>0</v>
      </c>
      <c r="B94" s="29">
        <v>0</v>
      </c>
      <c r="C94" s="28">
        <f>'2. Current Programs'!B94</f>
        <v>0</v>
      </c>
      <c r="D94" s="8"/>
      <c r="E94" s="8"/>
      <c r="F94" s="8"/>
      <c r="G94" s="8"/>
      <c r="H94" s="8"/>
      <c r="I94" s="8"/>
      <c r="J94" s="8"/>
      <c r="K94" s="8"/>
      <c r="L94" s="8"/>
      <c r="M94" s="8"/>
      <c r="N94" s="8"/>
      <c r="O94" s="8"/>
      <c r="P94" s="8"/>
    </row>
    <row r="95" spans="1:16" x14ac:dyDescent="0.65">
      <c r="A95" s="29">
        <v>0</v>
      </c>
      <c r="B95" s="29">
        <v>0</v>
      </c>
      <c r="C95" s="28">
        <f>'2. Current Programs'!B95</f>
        <v>0</v>
      </c>
      <c r="D95" s="8"/>
      <c r="E95" s="8"/>
      <c r="F95" s="8"/>
      <c r="G95" s="8"/>
      <c r="H95" s="8"/>
      <c r="I95" s="8"/>
      <c r="J95" s="8"/>
      <c r="K95" s="8"/>
      <c r="L95" s="8"/>
      <c r="M95" s="8"/>
      <c r="N95" s="8"/>
      <c r="O95" s="8"/>
      <c r="P95" s="8"/>
    </row>
    <row r="96" spans="1:16" x14ac:dyDescent="0.65">
      <c r="A96" s="29">
        <v>0</v>
      </c>
      <c r="B96" s="29">
        <v>0</v>
      </c>
      <c r="C96" s="28">
        <f>'2. Current Programs'!B96</f>
        <v>0</v>
      </c>
      <c r="D96" s="8"/>
      <c r="E96" s="8"/>
      <c r="F96" s="8"/>
      <c r="G96" s="8"/>
      <c r="H96" s="8"/>
      <c r="I96" s="8"/>
      <c r="J96" s="8"/>
      <c r="K96" s="8"/>
      <c r="L96" s="8"/>
      <c r="M96" s="8"/>
      <c r="N96" s="8"/>
      <c r="O96" s="8"/>
      <c r="P96" s="8"/>
    </row>
    <row r="97" spans="1:16" x14ac:dyDescent="0.65">
      <c r="A97" s="29">
        <v>0</v>
      </c>
      <c r="B97" s="29">
        <v>0</v>
      </c>
      <c r="C97" s="28">
        <f>'2. Current Programs'!B97</f>
        <v>0</v>
      </c>
      <c r="D97" s="8"/>
      <c r="E97" s="8"/>
      <c r="F97" s="8"/>
      <c r="G97" s="8"/>
      <c r="H97" s="8"/>
      <c r="I97" s="8"/>
      <c r="J97" s="8"/>
      <c r="K97" s="8"/>
      <c r="L97" s="8"/>
      <c r="M97" s="8"/>
      <c r="N97" s="8"/>
      <c r="O97" s="8"/>
      <c r="P97" s="8"/>
    </row>
    <row r="98" spans="1:16" x14ac:dyDescent="0.65">
      <c r="A98" s="29">
        <v>0</v>
      </c>
      <c r="B98" s="29">
        <v>0</v>
      </c>
      <c r="C98" s="28">
        <f>'2. Current Programs'!B98</f>
        <v>0</v>
      </c>
      <c r="D98" s="8"/>
      <c r="E98" s="8"/>
      <c r="F98" s="8"/>
      <c r="G98" s="8"/>
      <c r="H98" s="8"/>
      <c r="I98" s="8"/>
      <c r="J98" s="8"/>
      <c r="K98" s="8"/>
      <c r="L98" s="8"/>
      <c r="M98" s="8"/>
      <c r="N98" s="8"/>
      <c r="O98" s="8"/>
      <c r="P98" s="8"/>
    </row>
    <row r="99" spans="1:16" x14ac:dyDescent="0.65">
      <c r="A99" s="29">
        <v>0</v>
      </c>
      <c r="B99" s="29">
        <v>0</v>
      </c>
      <c r="C99" s="28">
        <f>'2. Current Programs'!B99</f>
        <v>0</v>
      </c>
      <c r="D99" s="8"/>
      <c r="E99" s="8"/>
      <c r="F99" s="8"/>
      <c r="G99" s="8"/>
      <c r="H99" s="8"/>
      <c r="I99" s="8"/>
      <c r="J99" s="8"/>
      <c r="K99" s="8"/>
      <c r="L99" s="8"/>
      <c r="M99" s="8"/>
      <c r="N99" s="8"/>
      <c r="O99" s="8"/>
      <c r="P99" s="8"/>
    </row>
    <row r="100" spans="1:16" x14ac:dyDescent="0.65">
      <c r="A100" s="29">
        <v>0</v>
      </c>
      <c r="B100" s="29">
        <v>0</v>
      </c>
      <c r="C100" s="28">
        <f>'2. Current Programs'!B100</f>
        <v>0</v>
      </c>
      <c r="D100" s="8"/>
      <c r="E100" s="8"/>
      <c r="F100" s="8"/>
      <c r="G100" s="8"/>
      <c r="H100" s="8"/>
      <c r="I100" s="8"/>
      <c r="J100" s="8"/>
      <c r="K100" s="8"/>
      <c r="L100" s="8"/>
      <c r="M100" s="8"/>
      <c r="N100" s="8"/>
      <c r="O100" s="8"/>
      <c r="P100" s="8"/>
    </row>
  </sheetData>
  <mergeCells count="1">
    <mergeCell ref="A1:P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A6D6-EE8E-4C1B-9DB1-49491A55C83A}">
  <dimension ref="A1:P101"/>
  <sheetViews>
    <sheetView workbookViewId="0">
      <selection activeCell="D13" sqref="D13"/>
    </sheetView>
  </sheetViews>
  <sheetFormatPr defaultColWidth="8.6796875" defaultRowHeight="14.25" x14ac:dyDescent="0.65"/>
  <cols>
    <col min="1" max="1" width="26.5" style="32" bestFit="1" customWidth="1"/>
    <col min="2" max="2" width="23.5" style="32" bestFit="1" customWidth="1"/>
    <col min="3" max="3" width="47.1796875" style="30" bestFit="1" customWidth="1"/>
    <col min="4" max="4" width="22.5" style="1" bestFit="1" customWidth="1"/>
    <col min="5" max="5" width="5" style="1" bestFit="1" customWidth="1"/>
    <col min="6" max="6" width="7.5" style="1" bestFit="1" customWidth="1"/>
    <col min="7" max="7" width="17" style="1" customWidth="1"/>
    <col min="8" max="8" width="19.1796875" style="1" bestFit="1" customWidth="1"/>
    <col min="9" max="9" width="8.81640625" style="1" bestFit="1" customWidth="1"/>
    <col min="10" max="10" width="10" style="1" bestFit="1" customWidth="1"/>
    <col min="11" max="11" width="17.5" style="1" customWidth="1"/>
    <col min="12" max="12" width="19.31640625" style="1" bestFit="1" customWidth="1"/>
    <col min="13" max="13" width="13.81640625" style="1" bestFit="1" customWidth="1"/>
    <col min="14" max="14" width="14.81640625" style="1" bestFit="1" customWidth="1"/>
    <col min="15" max="15" width="12.5" style="1" customWidth="1"/>
    <col min="16" max="16384" width="8.6796875" style="1"/>
  </cols>
  <sheetData>
    <row r="1" spans="1:16" ht="62.25" customHeight="1" x14ac:dyDescent="0.65">
      <c r="A1" s="136" t="s">
        <v>72</v>
      </c>
      <c r="B1" s="136"/>
      <c r="C1" s="136"/>
      <c r="D1" s="136"/>
      <c r="E1" s="136"/>
      <c r="F1" s="136"/>
      <c r="G1" s="136"/>
      <c r="H1" s="136"/>
      <c r="I1" s="136"/>
      <c r="J1" s="136"/>
      <c r="K1" s="136"/>
      <c r="L1" s="136"/>
      <c r="M1" s="136"/>
      <c r="N1" s="136"/>
      <c r="O1" s="136"/>
      <c r="P1" s="136"/>
    </row>
    <row r="2" spans="1:16" s="3" customFormat="1" ht="72.5" x14ac:dyDescent="0.7">
      <c r="A2" s="31" t="s">
        <v>61</v>
      </c>
      <c r="B2" s="31" t="s">
        <v>64</v>
      </c>
      <c r="C2" s="26" t="s">
        <v>41</v>
      </c>
      <c r="D2" s="6" t="s">
        <v>69</v>
      </c>
      <c r="E2" s="7" t="s">
        <v>1</v>
      </c>
      <c r="F2" s="7" t="s">
        <v>2</v>
      </c>
      <c r="G2" s="6" t="s">
        <v>29</v>
      </c>
      <c r="H2" s="7" t="s">
        <v>32</v>
      </c>
      <c r="I2" s="7" t="s">
        <v>5</v>
      </c>
      <c r="J2" s="7" t="s">
        <v>11</v>
      </c>
      <c r="K2" s="6" t="s">
        <v>35</v>
      </c>
      <c r="L2" s="7" t="s">
        <v>33</v>
      </c>
      <c r="M2" s="6" t="s">
        <v>9</v>
      </c>
      <c r="N2" s="6" t="s">
        <v>85</v>
      </c>
      <c r="O2" s="6" t="s">
        <v>34</v>
      </c>
      <c r="P2" s="7" t="s">
        <v>30</v>
      </c>
    </row>
    <row r="3" spans="1:16" s="16" customFormat="1" x14ac:dyDescent="0.65">
      <c r="A3" s="27" t="str" cm="1">
        <f t="array" ref="A3">'2. Current Programs'!A3:A3</f>
        <v>Cybersecurity</v>
      </c>
      <c r="B3" s="27" t="str" cm="1">
        <f t="array" ref="B3:B101">'2. Current Programs'!F3:F101</f>
        <v>Bachelor's degree</v>
      </c>
      <c r="C3" s="28" t="str">
        <f>'2. Current Programs'!B3</f>
        <v>Information Technology</v>
      </c>
      <c r="D3" s="15">
        <v>13</v>
      </c>
      <c r="E3" s="15">
        <v>7</v>
      </c>
      <c r="F3" s="15">
        <v>6</v>
      </c>
      <c r="G3" s="15">
        <v>0</v>
      </c>
      <c r="H3" s="15">
        <v>0</v>
      </c>
      <c r="I3" s="15">
        <v>0</v>
      </c>
      <c r="J3" s="15">
        <v>1</v>
      </c>
      <c r="K3" s="15">
        <v>0</v>
      </c>
      <c r="L3" s="15">
        <v>5</v>
      </c>
      <c r="M3" s="15">
        <v>6</v>
      </c>
      <c r="N3" s="15">
        <v>2</v>
      </c>
      <c r="O3" s="15">
        <v>1</v>
      </c>
      <c r="P3" s="15">
        <v>0</v>
      </c>
    </row>
    <row r="4" spans="1:16" x14ac:dyDescent="0.65">
      <c r="A4" s="27" t="str" cm="1">
        <f t="array" ref="A4">'2. Current Programs'!A4:A4</f>
        <v>Advanced Manufacturing</v>
      </c>
      <c r="B4" s="27" t="str">
        <v>Associate's degree</v>
      </c>
      <c r="C4" s="28" t="str">
        <f>'2. Current Programs'!B4</f>
        <v>Manufacturing</v>
      </c>
      <c r="D4" s="15">
        <v>15</v>
      </c>
      <c r="E4" s="15">
        <v>5</v>
      </c>
      <c r="F4" s="15">
        <v>10</v>
      </c>
      <c r="G4" s="15">
        <v>0</v>
      </c>
      <c r="H4" s="15">
        <v>0</v>
      </c>
      <c r="I4" s="15">
        <v>0</v>
      </c>
      <c r="J4" s="15">
        <v>1</v>
      </c>
      <c r="K4" s="15">
        <v>0</v>
      </c>
      <c r="L4" s="15">
        <v>5</v>
      </c>
      <c r="M4" s="15">
        <v>6</v>
      </c>
      <c r="N4" s="15">
        <v>2</v>
      </c>
      <c r="O4" s="15">
        <v>1</v>
      </c>
      <c r="P4" s="15">
        <v>0</v>
      </c>
    </row>
    <row r="5" spans="1:16" x14ac:dyDescent="0.65">
      <c r="A5" s="29" t="str" cm="1">
        <f t="array" ref="A5:A100">'2. Current Programs'!A5:A100</f>
        <v>AFNR</v>
      </c>
      <c r="B5" s="29" t="str">
        <v>Non-degree credential</v>
      </c>
      <c r="C5" s="28" t="str">
        <f>'2. Current Programs'!B5</f>
        <v>Agriculture, Food, and Natural Resources</v>
      </c>
      <c r="D5" s="15">
        <v>12</v>
      </c>
      <c r="E5" s="15">
        <v>4</v>
      </c>
      <c r="F5" s="15">
        <v>8</v>
      </c>
      <c r="G5" s="15">
        <v>0</v>
      </c>
      <c r="H5" s="15">
        <v>0</v>
      </c>
      <c r="I5" s="15">
        <v>0</v>
      </c>
      <c r="J5" s="15">
        <v>1</v>
      </c>
      <c r="K5" s="15">
        <v>0</v>
      </c>
      <c r="L5" s="15">
        <v>5</v>
      </c>
      <c r="M5" s="15">
        <v>6</v>
      </c>
      <c r="N5" s="15">
        <v>2</v>
      </c>
      <c r="O5" s="15">
        <v>1</v>
      </c>
      <c r="P5" s="15">
        <v>0</v>
      </c>
    </row>
    <row r="6" spans="1:16" x14ac:dyDescent="0.65">
      <c r="A6" s="29" t="str">
        <v>Early Childhood Education</v>
      </c>
      <c r="B6" s="29" t="str">
        <v>Associate's degree</v>
      </c>
      <c r="C6" s="28" t="str">
        <f>'2. Current Programs'!B6</f>
        <v>Education &amp; Training</v>
      </c>
      <c r="D6" s="15">
        <v>12</v>
      </c>
      <c r="E6" s="15">
        <v>4</v>
      </c>
      <c r="F6" s="15">
        <v>8</v>
      </c>
      <c r="G6" s="15">
        <v>0</v>
      </c>
      <c r="H6" s="15">
        <v>1</v>
      </c>
      <c r="I6" s="15">
        <v>0</v>
      </c>
      <c r="J6" s="15">
        <v>1</v>
      </c>
      <c r="K6" s="15">
        <v>0</v>
      </c>
      <c r="L6" s="15">
        <v>5</v>
      </c>
      <c r="M6" s="15">
        <v>6</v>
      </c>
      <c r="N6" s="15">
        <v>2</v>
      </c>
      <c r="O6" s="15">
        <v>1</v>
      </c>
      <c r="P6" s="15">
        <v>0</v>
      </c>
    </row>
    <row r="7" spans="1:16" x14ac:dyDescent="0.65">
      <c r="A7" s="29">
        <v>0</v>
      </c>
      <c r="B7" s="29" t="str">
        <v>Bachelor's degree</v>
      </c>
      <c r="C7" s="28" t="str">
        <f>'2. Current Programs'!B7</f>
        <v>Business, Management &amp; Administration</v>
      </c>
      <c r="D7" s="15">
        <v>12</v>
      </c>
      <c r="E7" s="15">
        <v>4</v>
      </c>
      <c r="F7" s="15">
        <v>8</v>
      </c>
      <c r="G7" s="15">
        <v>4</v>
      </c>
      <c r="H7" s="15">
        <v>1</v>
      </c>
      <c r="I7" s="15">
        <v>0</v>
      </c>
      <c r="J7" s="15">
        <v>1</v>
      </c>
      <c r="K7" s="15">
        <v>0</v>
      </c>
      <c r="L7" s="15">
        <v>5</v>
      </c>
      <c r="M7" s="15">
        <v>6</v>
      </c>
      <c r="N7" s="15">
        <v>2</v>
      </c>
      <c r="O7" s="15">
        <v>1</v>
      </c>
      <c r="P7" s="15">
        <v>0</v>
      </c>
    </row>
    <row r="8" spans="1:16" x14ac:dyDescent="0.65">
      <c r="A8" s="29">
        <v>0</v>
      </c>
      <c r="B8" s="29" t="str">
        <v>Associate's degree</v>
      </c>
      <c r="C8" s="28" t="str">
        <f>'2. Current Programs'!B8</f>
        <v>Government &amp; Public Administration</v>
      </c>
      <c r="D8" s="15">
        <v>12</v>
      </c>
      <c r="E8" s="15">
        <v>4</v>
      </c>
      <c r="F8" s="15">
        <v>8</v>
      </c>
      <c r="G8" s="15">
        <v>0</v>
      </c>
      <c r="H8" s="15">
        <v>1</v>
      </c>
      <c r="I8" s="15">
        <v>0</v>
      </c>
      <c r="J8" s="15">
        <v>1</v>
      </c>
      <c r="K8" s="15">
        <v>0</v>
      </c>
      <c r="L8" s="15">
        <v>5</v>
      </c>
      <c r="M8" s="15">
        <v>6</v>
      </c>
      <c r="N8" s="15">
        <v>2</v>
      </c>
      <c r="O8" s="15">
        <v>1</v>
      </c>
      <c r="P8" s="15">
        <v>0</v>
      </c>
    </row>
    <row r="9" spans="1:16" x14ac:dyDescent="0.65">
      <c r="A9" s="29">
        <v>0</v>
      </c>
      <c r="B9" s="29" t="str">
        <v>Non-degree credential</v>
      </c>
      <c r="C9" s="28" t="str">
        <f>'2. Current Programs'!B9</f>
        <v>Health Science</v>
      </c>
      <c r="D9" s="15">
        <v>12</v>
      </c>
      <c r="E9" s="15">
        <v>4</v>
      </c>
      <c r="F9" s="15">
        <v>8</v>
      </c>
      <c r="G9" s="15">
        <v>6</v>
      </c>
      <c r="H9" s="15">
        <v>1</v>
      </c>
      <c r="I9" s="15">
        <v>0</v>
      </c>
      <c r="J9" s="15">
        <v>1</v>
      </c>
      <c r="K9" s="15">
        <v>0</v>
      </c>
      <c r="L9" s="15">
        <v>5</v>
      </c>
      <c r="M9" s="15">
        <v>6</v>
      </c>
      <c r="N9" s="15">
        <v>2</v>
      </c>
      <c r="O9" s="15">
        <v>1</v>
      </c>
      <c r="P9" s="15">
        <v>0</v>
      </c>
    </row>
    <row r="10" spans="1:16" x14ac:dyDescent="0.65">
      <c r="A10" s="29">
        <v>0</v>
      </c>
      <c r="B10" s="29" t="str">
        <v>Associate's degree</v>
      </c>
      <c r="C10" s="28" t="str">
        <f>'2. Current Programs'!B10</f>
        <v>Health Science</v>
      </c>
      <c r="D10" s="15">
        <v>12</v>
      </c>
      <c r="E10" s="15">
        <v>4</v>
      </c>
      <c r="F10" s="15">
        <v>8</v>
      </c>
      <c r="G10" s="15">
        <v>0</v>
      </c>
      <c r="H10" s="15">
        <v>0</v>
      </c>
      <c r="I10" s="15">
        <v>0</v>
      </c>
      <c r="J10" s="15">
        <v>1</v>
      </c>
      <c r="K10" s="15">
        <v>0</v>
      </c>
      <c r="L10" s="15">
        <v>5</v>
      </c>
      <c r="M10" s="15">
        <v>6</v>
      </c>
      <c r="N10" s="15">
        <v>2</v>
      </c>
      <c r="O10" s="15">
        <v>1</v>
      </c>
      <c r="P10" s="15">
        <v>0</v>
      </c>
    </row>
    <row r="11" spans="1:16" x14ac:dyDescent="0.65">
      <c r="A11" s="29">
        <v>0</v>
      </c>
      <c r="B11" s="29" t="str">
        <v>Non-degree credential</v>
      </c>
      <c r="C11" s="28" t="str">
        <f>'2. Current Programs'!B11</f>
        <v>Education &amp; Training</v>
      </c>
      <c r="D11" s="15">
        <v>12</v>
      </c>
      <c r="E11" s="15">
        <v>4</v>
      </c>
      <c r="F11" s="15">
        <v>8</v>
      </c>
      <c r="G11" s="15">
        <v>2</v>
      </c>
      <c r="H11" s="15">
        <v>0</v>
      </c>
      <c r="I11" s="15">
        <v>0</v>
      </c>
      <c r="J11" s="15">
        <v>1</v>
      </c>
      <c r="K11" s="15">
        <v>0</v>
      </c>
      <c r="L11" s="15">
        <v>5</v>
      </c>
      <c r="M11" s="15">
        <v>6</v>
      </c>
      <c r="N11" s="15">
        <v>2</v>
      </c>
      <c r="O11" s="15">
        <v>1</v>
      </c>
      <c r="P11" s="15">
        <v>0</v>
      </c>
    </row>
    <row r="12" spans="1:16" x14ac:dyDescent="0.65">
      <c r="A12" s="29">
        <v>0</v>
      </c>
      <c r="B12" s="29" t="str">
        <v>Non-degree credential</v>
      </c>
      <c r="C12" s="28" t="str">
        <f>'2. Current Programs'!B12</f>
        <v>Manufacturing</v>
      </c>
      <c r="D12" s="15">
        <v>12</v>
      </c>
      <c r="E12" s="15">
        <v>4</v>
      </c>
      <c r="F12" s="15">
        <v>8</v>
      </c>
      <c r="G12" s="15">
        <v>0</v>
      </c>
      <c r="H12" s="15">
        <v>0</v>
      </c>
      <c r="I12" s="15">
        <v>0</v>
      </c>
      <c r="J12" s="15">
        <v>1</v>
      </c>
      <c r="K12" s="15">
        <v>0</v>
      </c>
      <c r="L12" s="15">
        <v>5</v>
      </c>
      <c r="M12" s="15">
        <v>6</v>
      </c>
      <c r="N12" s="15">
        <v>2</v>
      </c>
      <c r="O12" s="15">
        <v>1</v>
      </c>
      <c r="P12" s="15">
        <v>0</v>
      </c>
    </row>
    <row r="13" spans="1:16" x14ac:dyDescent="0.65">
      <c r="A13" s="29">
        <v>0</v>
      </c>
      <c r="B13" s="29" t="str">
        <v>Non-degree credential</v>
      </c>
      <c r="C13" s="28" t="str">
        <f>'2. Current Programs'!B13</f>
        <v>Finance</v>
      </c>
      <c r="D13" s="15">
        <v>12</v>
      </c>
      <c r="E13" s="15">
        <v>4</v>
      </c>
      <c r="F13" s="15">
        <v>8</v>
      </c>
      <c r="G13" s="15">
        <v>0</v>
      </c>
      <c r="H13" s="15">
        <v>0</v>
      </c>
      <c r="I13" s="15">
        <v>0</v>
      </c>
      <c r="J13" s="15">
        <v>1</v>
      </c>
      <c r="K13" s="15">
        <v>0</v>
      </c>
      <c r="L13" s="15">
        <v>5</v>
      </c>
      <c r="M13" s="15">
        <v>6</v>
      </c>
      <c r="N13" s="15">
        <v>2</v>
      </c>
      <c r="O13" s="15">
        <v>1</v>
      </c>
      <c r="P13" s="15">
        <v>0</v>
      </c>
    </row>
    <row r="14" spans="1:16" x14ac:dyDescent="0.65">
      <c r="A14" s="29">
        <v>0</v>
      </c>
      <c r="B14" s="29" t="str">
        <v>Non-degree credential</v>
      </c>
      <c r="C14" s="28" t="str">
        <f>'2. Current Programs'!B14</f>
        <v>Health Science</v>
      </c>
      <c r="D14" s="15">
        <v>12</v>
      </c>
      <c r="E14" s="15">
        <v>4</v>
      </c>
      <c r="F14" s="15">
        <v>8</v>
      </c>
      <c r="G14" s="15">
        <v>0</v>
      </c>
      <c r="H14" s="15">
        <v>6</v>
      </c>
      <c r="I14" s="15">
        <v>0</v>
      </c>
      <c r="J14" s="15">
        <v>1</v>
      </c>
      <c r="K14" s="15">
        <v>0</v>
      </c>
      <c r="L14" s="15">
        <v>5</v>
      </c>
      <c r="M14" s="15">
        <v>6</v>
      </c>
      <c r="N14" s="15">
        <v>2</v>
      </c>
      <c r="O14" s="15">
        <v>1</v>
      </c>
      <c r="P14" s="15">
        <v>0</v>
      </c>
    </row>
    <row r="15" spans="1:16" x14ac:dyDescent="0.65">
      <c r="A15" s="29">
        <v>0</v>
      </c>
      <c r="B15" s="29" t="str">
        <v>Non-degree credential</v>
      </c>
      <c r="C15" s="28" t="str">
        <f>'2. Current Programs'!B15</f>
        <v>Government &amp; Public Administration</v>
      </c>
      <c r="D15" s="15">
        <v>12</v>
      </c>
      <c r="E15" s="15">
        <v>4</v>
      </c>
      <c r="F15" s="15">
        <v>8</v>
      </c>
      <c r="G15" s="15">
        <v>0</v>
      </c>
      <c r="H15" s="15">
        <v>6</v>
      </c>
      <c r="I15" s="15">
        <v>0</v>
      </c>
      <c r="J15" s="15">
        <v>1</v>
      </c>
      <c r="K15" s="15">
        <v>0</v>
      </c>
      <c r="L15" s="15">
        <v>5</v>
      </c>
      <c r="M15" s="15">
        <v>6</v>
      </c>
      <c r="N15" s="15">
        <v>2</v>
      </c>
      <c r="O15" s="15">
        <v>1</v>
      </c>
      <c r="P15" s="15">
        <v>0</v>
      </c>
    </row>
    <row r="16" spans="1:16" x14ac:dyDescent="0.65">
      <c r="A16" s="29">
        <v>0</v>
      </c>
      <c r="B16" s="29">
        <v>0</v>
      </c>
      <c r="C16" s="28">
        <f>'2. Current Programs'!B16</f>
        <v>0</v>
      </c>
      <c r="D16" s="15"/>
      <c r="E16" s="15"/>
      <c r="F16" s="15"/>
      <c r="G16" s="15"/>
      <c r="H16" s="15"/>
      <c r="I16" s="15"/>
      <c r="J16" s="15"/>
      <c r="K16" s="15"/>
      <c r="L16" s="15"/>
      <c r="M16" s="15"/>
      <c r="N16" s="15"/>
      <c r="O16" s="15"/>
      <c r="P16" s="15"/>
    </row>
    <row r="17" spans="1:16" x14ac:dyDescent="0.65">
      <c r="A17" s="29">
        <v>0</v>
      </c>
      <c r="B17" s="29">
        <v>0</v>
      </c>
      <c r="C17" s="28">
        <f>'2. Current Programs'!B17</f>
        <v>0</v>
      </c>
      <c r="D17" s="15"/>
      <c r="E17" s="15"/>
      <c r="F17" s="15"/>
      <c r="G17" s="15"/>
      <c r="H17" s="15"/>
      <c r="I17" s="15"/>
      <c r="J17" s="15"/>
      <c r="K17" s="15"/>
      <c r="L17" s="15"/>
      <c r="M17" s="15"/>
      <c r="N17" s="15"/>
      <c r="O17" s="15"/>
      <c r="P17" s="15"/>
    </row>
    <row r="18" spans="1:16" x14ac:dyDescent="0.65">
      <c r="A18" s="29">
        <v>0</v>
      </c>
      <c r="B18" s="29">
        <v>0</v>
      </c>
      <c r="C18" s="28">
        <f>'2. Current Programs'!B18</f>
        <v>0</v>
      </c>
      <c r="D18" s="15"/>
      <c r="E18" s="15"/>
      <c r="F18" s="15"/>
      <c r="G18" s="15"/>
      <c r="H18" s="15"/>
      <c r="I18" s="15"/>
      <c r="J18" s="15"/>
      <c r="K18" s="15"/>
      <c r="L18" s="15"/>
      <c r="M18" s="15"/>
      <c r="N18" s="15"/>
      <c r="O18" s="15"/>
      <c r="P18" s="15"/>
    </row>
    <row r="19" spans="1:16" x14ac:dyDescent="0.65">
      <c r="A19" s="29">
        <v>0</v>
      </c>
      <c r="B19" s="29">
        <v>0</v>
      </c>
      <c r="C19" s="28">
        <f>'2. Current Programs'!B19</f>
        <v>0</v>
      </c>
      <c r="D19" s="15"/>
      <c r="E19" s="15"/>
      <c r="F19" s="15"/>
      <c r="G19" s="15"/>
      <c r="H19" s="15"/>
      <c r="I19" s="15"/>
      <c r="J19" s="15"/>
      <c r="K19" s="15"/>
      <c r="L19" s="15"/>
      <c r="M19" s="15"/>
      <c r="N19" s="15"/>
      <c r="O19" s="15"/>
      <c r="P19" s="15"/>
    </row>
    <row r="20" spans="1:16" x14ac:dyDescent="0.65">
      <c r="A20" s="29">
        <v>0</v>
      </c>
      <c r="B20" s="29">
        <v>0</v>
      </c>
      <c r="C20" s="28">
        <f>'2. Current Programs'!B20</f>
        <v>0</v>
      </c>
      <c r="D20" s="15"/>
      <c r="E20" s="15"/>
      <c r="F20" s="15"/>
      <c r="G20" s="15"/>
      <c r="H20" s="15"/>
      <c r="I20" s="15"/>
      <c r="J20" s="15"/>
      <c r="K20" s="15"/>
      <c r="L20" s="15"/>
      <c r="M20" s="15"/>
      <c r="N20" s="15"/>
      <c r="O20" s="15"/>
      <c r="P20" s="15"/>
    </row>
    <row r="21" spans="1:16" x14ac:dyDescent="0.65">
      <c r="A21" s="29">
        <v>0</v>
      </c>
      <c r="B21" s="29">
        <v>0</v>
      </c>
      <c r="C21" s="28">
        <f>'2. Current Programs'!B21</f>
        <v>0</v>
      </c>
      <c r="D21" s="15"/>
      <c r="E21" s="15"/>
      <c r="F21" s="15"/>
      <c r="G21" s="15"/>
      <c r="H21" s="15"/>
      <c r="I21" s="15"/>
      <c r="J21" s="15"/>
      <c r="K21" s="15"/>
      <c r="L21" s="15"/>
      <c r="M21" s="15"/>
      <c r="N21" s="15"/>
      <c r="O21" s="15"/>
      <c r="P21" s="15"/>
    </row>
    <row r="22" spans="1:16" x14ac:dyDescent="0.65">
      <c r="A22" s="29">
        <v>0</v>
      </c>
      <c r="B22" s="29">
        <v>0</v>
      </c>
      <c r="C22" s="28">
        <f>'2. Current Programs'!B22</f>
        <v>0</v>
      </c>
      <c r="D22" s="15"/>
      <c r="E22" s="15"/>
      <c r="F22" s="15"/>
      <c r="G22" s="15"/>
      <c r="H22" s="15"/>
      <c r="I22" s="15"/>
      <c r="J22" s="15"/>
      <c r="K22" s="15"/>
      <c r="L22" s="15"/>
      <c r="M22" s="15"/>
      <c r="N22" s="15"/>
      <c r="O22" s="15"/>
      <c r="P22" s="15"/>
    </row>
    <row r="23" spans="1:16" x14ac:dyDescent="0.65">
      <c r="A23" s="29">
        <v>0</v>
      </c>
      <c r="B23" s="29">
        <v>0</v>
      </c>
      <c r="C23" s="28">
        <f>'2. Current Programs'!B23</f>
        <v>0</v>
      </c>
      <c r="D23" s="15"/>
      <c r="E23" s="15"/>
      <c r="F23" s="15"/>
      <c r="G23" s="15"/>
      <c r="H23" s="15"/>
      <c r="I23" s="15"/>
      <c r="J23" s="15"/>
      <c r="K23" s="15"/>
      <c r="L23" s="15"/>
      <c r="M23" s="15"/>
      <c r="N23" s="15"/>
      <c r="O23" s="15"/>
      <c r="P23" s="15"/>
    </row>
    <row r="24" spans="1:16" x14ac:dyDescent="0.65">
      <c r="A24" s="29">
        <v>0</v>
      </c>
      <c r="B24" s="29">
        <v>0</v>
      </c>
      <c r="C24" s="28">
        <f>'2. Current Programs'!B24</f>
        <v>0</v>
      </c>
      <c r="D24" s="15"/>
      <c r="E24" s="15"/>
      <c r="F24" s="15"/>
      <c r="G24" s="15"/>
      <c r="H24" s="15"/>
      <c r="I24" s="15"/>
      <c r="J24" s="15"/>
      <c r="K24" s="15"/>
      <c r="L24" s="15"/>
      <c r="M24" s="15"/>
      <c r="N24" s="15"/>
      <c r="O24" s="15"/>
      <c r="P24" s="15"/>
    </row>
    <row r="25" spans="1:16" x14ac:dyDescent="0.65">
      <c r="A25" s="29">
        <v>0</v>
      </c>
      <c r="B25" s="29">
        <v>0</v>
      </c>
      <c r="C25" s="28">
        <f>'2. Current Programs'!B25</f>
        <v>0</v>
      </c>
      <c r="D25" s="15"/>
      <c r="E25" s="15"/>
      <c r="F25" s="15"/>
      <c r="G25" s="15"/>
      <c r="H25" s="15"/>
      <c r="I25" s="15"/>
      <c r="J25" s="15"/>
      <c r="K25" s="15"/>
      <c r="L25" s="15"/>
      <c r="M25" s="15"/>
      <c r="N25" s="15"/>
      <c r="O25" s="15"/>
      <c r="P25" s="15"/>
    </row>
    <row r="26" spans="1:16" x14ac:dyDescent="0.65">
      <c r="A26" s="29">
        <v>0</v>
      </c>
      <c r="B26" s="29">
        <v>0</v>
      </c>
      <c r="C26" s="28">
        <f>'2. Current Programs'!B26</f>
        <v>0</v>
      </c>
      <c r="D26" s="15"/>
      <c r="E26" s="15"/>
      <c r="F26" s="15"/>
      <c r="G26" s="15"/>
      <c r="H26" s="15"/>
      <c r="I26" s="15"/>
      <c r="J26" s="15"/>
      <c r="K26" s="15"/>
      <c r="L26" s="15"/>
      <c r="M26" s="15"/>
      <c r="N26" s="15"/>
      <c r="O26" s="15"/>
      <c r="P26" s="15"/>
    </row>
    <row r="27" spans="1:16" x14ac:dyDescent="0.65">
      <c r="A27" s="29">
        <v>0</v>
      </c>
      <c r="B27" s="29">
        <v>0</v>
      </c>
      <c r="C27" s="28">
        <f>'2. Current Programs'!B27</f>
        <v>0</v>
      </c>
      <c r="D27" s="15"/>
      <c r="E27" s="15"/>
      <c r="F27" s="15"/>
      <c r="G27" s="15"/>
      <c r="H27" s="15"/>
      <c r="I27" s="15"/>
      <c r="J27" s="15"/>
      <c r="K27" s="15"/>
      <c r="L27" s="15"/>
      <c r="M27" s="15"/>
      <c r="N27" s="15"/>
      <c r="O27" s="15"/>
      <c r="P27" s="15"/>
    </row>
    <row r="28" spans="1:16" x14ac:dyDescent="0.65">
      <c r="A28" s="29">
        <v>0</v>
      </c>
      <c r="B28" s="29">
        <v>0</v>
      </c>
      <c r="C28" s="28">
        <f>'2. Current Programs'!B28</f>
        <v>0</v>
      </c>
      <c r="D28" s="15"/>
      <c r="E28" s="15"/>
      <c r="F28" s="15"/>
      <c r="G28" s="15"/>
      <c r="H28" s="15"/>
      <c r="I28" s="15"/>
      <c r="J28" s="15"/>
      <c r="K28" s="15"/>
      <c r="L28" s="15"/>
      <c r="M28" s="15"/>
      <c r="N28" s="15"/>
      <c r="O28" s="15"/>
      <c r="P28" s="15"/>
    </row>
    <row r="29" spans="1:16" x14ac:dyDescent="0.65">
      <c r="A29" s="29">
        <v>0</v>
      </c>
      <c r="B29" s="29">
        <v>0</v>
      </c>
      <c r="C29" s="28">
        <f>'2. Current Programs'!B29</f>
        <v>0</v>
      </c>
      <c r="D29" s="15"/>
      <c r="E29" s="15"/>
      <c r="F29" s="15"/>
      <c r="G29" s="15"/>
      <c r="H29" s="15"/>
      <c r="I29" s="15"/>
      <c r="J29" s="15"/>
      <c r="K29" s="15"/>
      <c r="L29" s="15"/>
      <c r="M29" s="15"/>
      <c r="N29" s="15"/>
      <c r="O29" s="15"/>
      <c r="P29" s="15"/>
    </row>
    <row r="30" spans="1:16" x14ac:dyDescent="0.65">
      <c r="A30" s="29">
        <v>0</v>
      </c>
      <c r="B30" s="29">
        <v>0</v>
      </c>
      <c r="C30" s="28">
        <f>'2. Current Programs'!B30</f>
        <v>0</v>
      </c>
      <c r="D30" s="15"/>
      <c r="E30" s="15"/>
      <c r="F30" s="15"/>
      <c r="G30" s="15"/>
      <c r="H30" s="15"/>
      <c r="I30" s="15"/>
      <c r="J30" s="15"/>
      <c r="K30" s="15"/>
      <c r="L30" s="15"/>
      <c r="M30" s="15"/>
      <c r="N30" s="15"/>
      <c r="O30" s="15"/>
      <c r="P30" s="15"/>
    </row>
    <row r="31" spans="1:16" x14ac:dyDescent="0.65">
      <c r="A31" s="29">
        <v>0</v>
      </c>
      <c r="B31" s="29">
        <v>0</v>
      </c>
      <c r="C31" s="28">
        <f>'2. Current Programs'!B31</f>
        <v>0</v>
      </c>
      <c r="D31" s="15"/>
      <c r="E31" s="15"/>
      <c r="F31" s="15"/>
      <c r="G31" s="15"/>
      <c r="H31" s="15"/>
      <c r="I31" s="15"/>
      <c r="J31" s="15"/>
      <c r="K31" s="15"/>
      <c r="L31" s="15"/>
      <c r="M31" s="15"/>
      <c r="N31" s="15"/>
      <c r="O31" s="15"/>
      <c r="P31" s="15"/>
    </row>
    <row r="32" spans="1:16" x14ac:dyDescent="0.65">
      <c r="A32" s="29">
        <v>0</v>
      </c>
      <c r="B32" s="29">
        <v>0</v>
      </c>
      <c r="C32" s="28">
        <f>'2. Current Programs'!B32</f>
        <v>0</v>
      </c>
      <c r="D32" s="15"/>
      <c r="E32" s="15"/>
      <c r="F32" s="15"/>
      <c r="G32" s="15"/>
      <c r="H32" s="15"/>
      <c r="I32" s="15"/>
      <c r="J32" s="15"/>
      <c r="K32" s="15"/>
      <c r="L32" s="15"/>
      <c r="M32" s="15"/>
      <c r="N32" s="15"/>
      <c r="O32" s="15"/>
      <c r="P32" s="15"/>
    </row>
    <row r="33" spans="1:16" x14ac:dyDescent="0.65">
      <c r="A33" s="29">
        <v>0</v>
      </c>
      <c r="B33" s="29">
        <v>0</v>
      </c>
      <c r="C33" s="28">
        <f>'2. Current Programs'!B33</f>
        <v>0</v>
      </c>
      <c r="D33" s="15"/>
      <c r="E33" s="15"/>
      <c r="F33" s="15"/>
      <c r="G33" s="15"/>
      <c r="H33" s="15"/>
      <c r="I33" s="15"/>
      <c r="J33" s="15"/>
      <c r="K33" s="15"/>
      <c r="L33" s="15"/>
      <c r="M33" s="15"/>
      <c r="N33" s="15"/>
      <c r="O33" s="15"/>
      <c r="P33" s="15"/>
    </row>
    <row r="34" spans="1:16" x14ac:dyDescent="0.65">
      <c r="A34" s="29">
        <v>0</v>
      </c>
      <c r="B34" s="29">
        <v>0</v>
      </c>
      <c r="C34" s="28">
        <f>'2. Current Programs'!B34</f>
        <v>0</v>
      </c>
      <c r="D34" s="15"/>
      <c r="E34" s="15"/>
      <c r="F34" s="15"/>
      <c r="G34" s="15"/>
      <c r="H34" s="15"/>
      <c r="I34" s="15"/>
      <c r="J34" s="15"/>
      <c r="K34" s="15"/>
      <c r="L34" s="15"/>
      <c r="M34" s="15"/>
      <c r="N34" s="15"/>
      <c r="O34" s="15"/>
      <c r="P34" s="15"/>
    </row>
    <row r="35" spans="1:16" x14ac:dyDescent="0.65">
      <c r="A35" s="29">
        <v>0</v>
      </c>
      <c r="B35" s="29">
        <v>0</v>
      </c>
      <c r="C35" s="28">
        <f>'2. Current Programs'!B35</f>
        <v>0</v>
      </c>
      <c r="D35" s="15"/>
      <c r="E35" s="15"/>
      <c r="F35" s="15"/>
      <c r="G35" s="15"/>
      <c r="H35" s="15"/>
      <c r="I35" s="15"/>
      <c r="J35" s="15"/>
      <c r="K35" s="15"/>
      <c r="L35" s="15"/>
      <c r="M35" s="15"/>
      <c r="N35" s="15"/>
      <c r="O35" s="15"/>
      <c r="P35" s="15"/>
    </row>
    <row r="36" spans="1:16" x14ac:dyDescent="0.65">
      <c r="A36" s="29">
        <v>0</v>
      </c>
      <c r="B36" s="29">
        <v>0</v>
      </c>
      <c r="C36" s="28">
        <f>'2. Current Programs'!B36</f>
        <v>0</v>
      </c>
      <c r="D36" s="15"/>
      <c r="E36" s="15"/>
      <c r="F36" s="15"/>
      <c r="G36" s="15"/>
      <c r="H36" s="15"/>
      <c r="I36" s="15"/>
      <c r="J36" s="15"/>
      <c r="K36" s="15"/>
      <c r="L36" s="15"/>
      <c r="M36" s="15"/>
      <c r="N36" s="15"/>
      <c r="O36" s="15"/>
      <c r="P36" s="15"/>
    </row>
    <row r="37" spans="1:16" x14ac:dyDescent="0.65">
      <c r="A37" s="29">
        <v>0</v>
      </c>
      <c r="B37" s="29">
        <v>0</v>
      </c>
      <c r="C37" s="28">
        <f>'2. Current Programs'!B37</f>
        <v>0</v>
      </c>
      <c r="D37" s="15"/>
      <c r="E37" s="15"/>
      <c r="F37" s="15"/>
      <c r="G37" s="15"/>
      <c r="H37" s="15"/>
      <c r="I37" s="15"/>
      <c r="J37" s="15"/>
      <c r="K37" s="15"/>
      <c r="L37" s="15"/>
      <c r="M37" s="15"/>
      <c r="N37" s="15"/>
      <c r="O37" s="15"/>
      <c r="P37" s="15"/>
    </row>
    <row r="38" spans="1:16" x14ac:dyDescent="0.65">
      <c r="A38" s="29">
        <v>0</v>
      </c>
      <c r="B38" s="29">
        <v>0</v>
      </c>
      <c r="C38" s="28">
        <f>'2. Current Programs'!B38</f>
        <v>0</v>
      </c>
      <c r="D38" s="15"/>
      <c r="E38" s="15"/>
      <c r="F38" s="15"/>
      <c r="G38" s="15"/>
      <c r="H38" s="15"/>
      <c r="I38" s="15"/>
      <c r="J38" s="15"/>
      <c r="K38" s="15"/>
      <c r="L38" s="15"/>
      <c r="M38" s="15"/>
      <c r="N38" s="15"/>
      <c r="O38" s="15"/>
      <c r="P38" s="15"/>
    </row>
    <row r="39" spans="1:16" x14ac:dyDescent="0.65">
      <c r="A39" s="29">
        <v>0</v>
      </c>
      <c r="B39" s="29">
        <v>0</v>
      </c>
      <c r="C39" s="28">
        <f>'2. Current Programs'!B39</f>
        <v>0</v>
      </c>
      <c r="D39" s="15"/>
      <c r="E39" s="15"/>
      <c r="F39" s="15"/>
      <c r="G39" s="15"/>
      <c r="H39" s="15"/>
      <c r="I39" s="15"/>
      <c r="J39" s="15"/>
      <c r="K39" s="15"/>
      <c r="L39" s="15"/>
      <c r="M39" s="15"/>
      <c r="N39" s="15"/>
      <c r="O39" s="15"/>
      <c r="P39" s="15"/>
    </row>
    <row r="40" spans="1:16" x14ac:dyDescent="0.65">
      <c r="A40" s="29">
        <v>0</v>
      </c>
      <c r="B40" s="29">
        <v>0</v>
      </c>
      <c r="C40" s="28">
        <f>'2. Current Programs'!B40</f>
        <v>0</v>
      </c>
      <c r="D40" s="15"/>
      <c r="E40" s="15"/>
      <c r="F40" s="15"/>
      <c r="G40" s="15"/>
      <c r="H40" s="15"/>
      <c r="I40" s="15"/>
      <c r="J40" s="15"/>
      <c r="K40" s="15"/>
      <c r="L40" s="15"/>
      <c r="M40" s="15"/>
      <c r="N40" s="15"/>
      <c r="O40" s="15"/>
      <c r="P40" s="15"/>
    </row>
    <row r="41" spans="1:16" x14ac:dyDescent="0.65">
      <c r="A41" s="29">
        <v>0</v>
      </c>
      <c r="B41" s="29">
        <v>0</v>
      </c>
      <c r="C41" s="28">
        <f>'2. Current Programs'!B41</f>
        <v>0</v>
      </c>
      <c r="D41" s="15"/>
      <c r="E41" s="15"/>
      <c r="F41" s="15"/>
      <c r="G41" s="15"/>
      <c r="H41" s="15"/>
      <c r="I41" s="15"/>
      <c r="J41" s="15"/>
      <c r="K41" s="15"/>
      <c r="L41" s="15"/>
      <c r="M41" s="15"/>
      <c r="N41" s="15"/>
      <c r="O41" s="15"/>
      <c r="P41" s="15"/>
    </row>
    <row r="42" spans="1:16" x14ac:dyDescent="0.65">
      <c r="A42" s="29">
        <v>0</v>
      </c>
      <c r="B42" s="29">
        <v>0</v>
      </c>
      <c r="C42" s="28">
        <f>'2. Current Programs'!B42</f>
        <v>0</v>
      </c>
      <c r="D42" s="15"/>
      <c r="E42" s="15"/>
      <c r="F42" s="15"/>
      <c r="G42" s="15"/>
      <c r="H42" s="15"/>
      <c r="I42" s="15"/>
      <c r="J42" s="15"/>
      <c r="K42" s="15"/>
      <c r="L42" s="15"/>
      <c r="M42" s="15"/>
      <c r="N42" s="15"/>
      <c r="O42" s="15"/>
      <c r="P42" s="15"/>
    </row>
    <row r="43" spans="1:16" x14ac:dyDescent="0.65">
      <c r="A43" s="29">
        <v>0</v>
      </c>
      <c r="B43" s="29">
        <v>0</v>
      </c>
      <c r="C43" s="28">
        <f>'2. Current Programs'!B43</f>
        <v>0</v>
      </c>
      <c r="D43" s="15"/>
      <c r="E43" s="15"/>
      <c r="F43" s="15"/>
      <c r="G43" s="15"/>
      <c r="H43" s="15"/>
      <c r="I43" s="15"/>
      <c r="J43" s="15"/>
      <c r="K43" s="15"/>
      <c r="L43" s="15"/>
      <c r="M43" s="15"/>
      <c r="N43" s="15"/>
      <c r="O43" s="15"/>
      <c r="P43" s="15"/>
    </row>
    <row r="44" spans="1:16" x14ac:dyDescent="0.65">
      <c r="A44" s="29">
        <v>0</v>
      </c>
      <c r="B44" s="29">
        <v>0</v>
      </c>
      <c r="C44" s="28">
        <f>'2. Current Programs'!B44</f>
        <v>0</v>
      </c>
      <c r="D44" s="15"/>
      <c r="E44" s="15"/>
      <c r="F44" s="15"/>
      <c r="G44" s="15"/>
      <c r="H44" s="15"/>
      <c r="I44" s="15"/>
      <c r="J44" s="15"/>
      <c r="K44" s="15"/>
      <c r="L44" s="15"/>
      <c r="M44" s="15"/>
      <c r="N44" s="15"/>
      <c r="O44" s="15"/>
      <c r="P44" s="15"/>
    </row>
    <row r="45" spans="1:16" x14ac:dyDescent="0.65">
      <c r="A45" s="29">
        <v>0</v>
      </c>
      <c r="B45" s="29">
        <v>0</v>
      </c>
      <c r="C45" s="28">
        <f>'2. Current Programs'!B45</f>
        <v>0</v>
      </c>
      <c r="D45" s="15"/>
      <c r="E45" s="15"/>
      <c r="F45" s="15"/>
      <c r="G45" s="15"/>
      <c r="H45" s="15"/>
      <c r="I45" s="15"/>
      <c r="J45" s="15"/>
      <c r="K45" s="15"/>
      <c r="L45" s="15"/>
      <c r="M45" s="15"/>
      <c r="N45" s="15"/>
      <c r="O45" s="15"/>
      <c r="P45" s="15"/>
    </row>
    <row r="46" spans="1:16" x14ac:dyDescent="0.65">
      <c r="A46" s="29">
        <v>0</v>
      </c>
      <c r="B46" s="29">
        <v>0</v>
      </c>
      <c r="C46" s="28">
        <f>'2. Current Programs'!B46</f>
        <v>0</v>
      </c>
      <c r="D46" s="15"/>
      <c r="E46" s="15"/>
      <c r="F46" s="15"/>
      <c r="G46" s="15"/>
      <c r="H46" s="15"/>
      <c r="I46" s="15"/>
      <c r="J46" s="15"/>
      <c r="K46" s="15"/>
      <c r="L46" s="15"/>
      <c r="M46" s="15"/>
      <c r="N46" s="15"/>
      <c r="O46" s="15"/>
      <c r="P46" s="15"/>
    </row>
    <row r="47" spans="1:16" x14ac:dyDescent="0.65">
      <c r="A47" s="29">
        <v>0</v>
      </c>
      <c r="B47" s="29">
        <v>0</v>
      </c>
      <c r="C47" s="28">
        <f>'2. Current Programs'!B47</f>
        <v>0</v>
      </c>
      <c r="D47" s="15"/>
      <c r="E47" s="15"/>
      <c r="F47" s="15"/>
      <c r="G47" s="15"/>
      <c r="H47" s="15"/>
      <c r="I47" s="15"/>
      <c r="J47" s="15"/>
      <c r="K47" s="15"/>
      <c r="L47" s="15"/>
      <c r="M47" s="15"/>
      <c r="N47" s="15"/>
      <c r="O47" s="15"/>
      <c r="P47" s="15"/>
    </row>
    <row r="48" spans="1:16" x14ac:dyDescent="0.65">
      <c r="A48" s="29">
        <v>0</v>
      </c>
      <c r="B48" s="29">
        <v>0</v>
      </c>
      <c r="C48" s="28">
        <f>'2. Current Programs'!B48</f>
        <v>0</v>
      </c>
      <c r="D48" s="15"/>
      <c r="E48" s="15"/>
      <c r="F48" s="15"/>
      <c r="G48" s="15"/>
      <c r="H48" s="15"/>
      <c r="I48" s="15"/>
      <c r="J48" s="15"/>
      <c r="K48" s="15"/>
      <c r="L48" s="15"/>
      <c r="M48" s="15"/>
      <c r="N48" s="15"/>
      <c r="O48" s="15"/>
      <c r="P48" s="15"/>
    </row>
    <row r="49" spans="1:16" x14ac:dyDescent="0.65">
      <c r="A49" s="29">
        <v>0</v>
      </c>
      <c r="B49" s="29">
        <v>0</v>
      </c>
      <c r="C49" s="28">
        <f>'2. Current Programs'!B49</f>
        <v>0</v>
      </c>
      <c r="D49" s="15"/>
      <c r="E49" s="15"/>
      <c r="F49" s="15"/>
      <c r="G49" s="15"/>
      <c r="H49" s="15"/>
      <c r="I49" s="15"/>
      <c r="J49" s="15"/>
      <c r="K49" s="15"/>
      <c r="L49" s="15"/>
      <c r="M49" s="15"/>
      <c r="N49" s="15"/>
      <c r="O49" s="15"/>
      <c r="P49" s="15"/>
    </row>
    <row r="50" spans="1:16" x14ac:dyDescent="0.65">
      <c r="A50" s="29">
        <v>0</v>
      </c>
      <c r="B50" s="29">
        <v>0</v>
      </c>
      <c r="C50" s="28">
        <f>'2. Current Programs'!B50</f>
        <v>0</v>
      </c>
      <c r="D50" s="15"/>
      <c r="E50" s="15"/>
      <c r="F50" s="15"/>
      <c r="G50" s="15"/>
      <c r="H50" s="15"/>
      <c r="I50" s="15"/>
      <c r="J50" s="15"/>
      <c r="K50" s="15"/>
      <c r="L50" s="15"/>
      <c r="M50" s="15"/>
      <c r="N50" s="15"/>
      <c r="O50" s="15"/>
      <c r="P50" s="15"/>
    </row>
    <row r="51" spans="1:16" x14ac:dyDescent="0.65">
      <c r="A51" s="29">
        <v>0</v>
      </c>
      <c r="B51" s="29">
        <v>0</v>
      </c>
      <c r="C51" s="28">
        <f>'2. Current Programs'!B51</f>
        <v>0</v>
      </c>
      <c r="D51" s="15"/>
      <c r="E51" s="15"/>
      <c r="F51" s="15"/>
      <c r="G51" s="15"/>
      <c r="H51" s="15"/>
      <c r="I51" s="15"/>
      <c r="J51" s="15"/>
      <c r="K51" s="15"/>
      <c r="L51" s="15"/>
      <c r="M51" s="15"/>
      <c r="N51" s="15"/>
      <c r="O51" s="15"/>
      <c r="P51" s="15"/>
    </row>
    <row r="52" spans="1:16" x14ac:dyDescent="0.65">
      <c r="A52" s="29">
        <v>0</v>
      </c>
      <c r="B52" s="29">
        <v>0</v>
      </c>
      <c r="C52" s="28">
        <f>'2. Current Programs'!B52</f>
        <v>0</v>
      </c>
      <c r="D52" s="15"/>
      <c r="E52" s="15"/>
      <c r="F52" s="15"/>
      <c r="G52" s="15"/>
      <c r="H52" s="15"/>
      <c r="I52" s="15"/>
      <c r="J52" s="15"/>
      <c r="K52" s="15"/>
      <c r="L52" s="15"/>
      <c r="M52" s="15"/>
      <c r="N52" s="15"/>
      <c r="O52" s="15"/>
      <c r="P52" s="15"/>
    </row>
    <row r="53" spans="1:16" x14ac:dyDescent="0.65">
      <c r="A53" s="29">
        <v>0</v>
      </c>
      <c r="B53" s="29">
        <v>0</v>
      </c>
      <c r="C53" s="28">
        <f>'2. Current Programs'!B53</f>
        <v>0</v>
      </c>
      <c r="D53" s="15"/>
      <c r="E53" s="15"/>
      <c r="F53" s="15"/>
      <c r="G53" s="15"/>
      <c r="H53" s="15"/>
      <c r="I53" s="15"/>
      <c r="J53" s="15"/>
      <c r="K53" s="15"/>
      <c r="L53" s="15"/>
      <c r="M53" s="15"/>
      <c r="N53" s="15"/>
      <c r="O53" s="15"/>
      <c r="P53" s="15"/>
    </row>
    <row r="54" spans="1:16" x14ac:dyDescent="0.65">
      <c r="A54" s="29">
        <v>0</v>
      </c>
      <c r="B54" s="29">
        <v>0</v>
      </c>
      <c r="C54" s="28">
        <f>'2. Current Programs'!B54</f>
        <v>0</v>
      </c>
      <c r="D54" s="15"/>
      <c r="E54" s="15"/>
      <c r="F54" s="15"/>
      <c r="G54" s="15"/>
      <c r="H54" s="15"/>
      <c r="I54" s="15"/>
      <c r="J54" s="15"/>
      <c r="K54" s="15"/>
      <c r="L54" s="15"/>
      <c r="M54" s="15"/>
      <c r="N54" s="15"/>
      <c r="O54" s="15"/>
      <c r="P54" s="15"/>
    </row>
    <row r="55" spans="1:16" x14ac:dyDescent="0.65">
      <c r="A55" s="29">
        <v>0</v>
      </c>
      <c r="B55" s="29">
        <v>0</v>
      </c>
      <c r="C55" s="28">
        <f>'2. Current Programs'!B55</f>
        <v>0</v>
      </c>
      <c r="D55" s="15"/>
      <c r="E55" s="15"/>
      <c r="F55" s="15"/>
      <c r="G55" s="15"/>
      <c r="H55" s="15"/>
      <c r="I55" s="15"/>
      <c r="J55" s="15"/>
      <c r="K55" s="15"/>
      <c r="L55" s="15"/>
      <c r="M55" s="15"/>
      <c r="N55" s="15"/>
      <c r="O55" s="15"/>
      <c r="P55" s="15"/>
    </row>
    <row r="56" spans="1:16" x14ac:dyDescent="0.65">
      <c r="A56" s="29">
        <v>0</v>
      </c>
      <c r="B56" s="29">
        <v>0</v>
      </c>
      <c r="C56" s="28">
        <f>'2. Current Programs'!B56</f>
        <v>0</v>
      </c>
      <c r="D56" s="15"/>
      <c r="E56" s="15"/>
      <c r="F56" s="15"/>
      <c r="G56" s="15"/>
      <c r="H56" s="15"/>
      <c r="I56" s="15"/>
      <c r="J56" s="15"/>
      <c r="K56" s="15"/>
      <c r="L56" s="15"/>
      <c r="M56" s="15"/>
      <c r="N56" s="15"/>
      <c r="O56" s="15"/>
      <c r="P56" s="15"/>
    </row>
    <row r="57" spans="1:16" x14ac:dyDescent="0.65">
      <c r="A57" s="29">
        <v>0</v>
      </c>
      <c r="B57" s="29">
        <v>0</v>
      </c>
      <c r="C57" s="28">
        <f>'2. Current Programs'!B57</f>
        <v>0</v>
      </c>
      <c r="D57" s="15"/>
      <c r="E57" s="15"/>
      <c r="F57" s="15"/>
      <c r="G57" s="15"/>
      <c r="H57" s="15"/>
      <c r="I57" s="15"/>
      <c r="J57" s="15"/>
      <c r="K57" s="15"/>
      <c r="L57" s="15"/>
      <c r="M57" s="15"/>
      <c r="N57" s="15"/>
      <c r="O57" s="15"/>
      <c r="P57" s="15"/>
    </row>
    <row r="58" spans="1:16" x14ac:dyDescent="0.65">
      <c r="A58" s="29">
        <v>0</v>
      </c>
      <c r="B58" s="29">
        <v>0</v>
      </c>
      <c r="C58" s="28">
        <f>'2. Current Programs'!B58</f>
        <v>0</v>
      </c>
      <c r="D58" s="15"/>
      <c r="E58" s="15"/>
      <c r="F58" s="15"/>
      <c r="G58" s="15"/>
      <c r="H58" s="15"/>
      <c r="I58" s="15"/>
      <c r="J58" s="15"/>
      <c r="K58" s="15"/>
      <c r="L58" s="15"/>
      <c r="M58" s="15"/>
      <c r="N58" s="15"/>
      <c r="O58" s="15"/>
      <c r="P58" s="15"/>
    </row>
    <row r="59" spans="1:16" x14ac:dyDescent="0.65">
      <c r="A59" s="29">
        <v>0</v>
      </c>
      <c r="B59" s="29">
        <v>0</v>
      </c>
      <c r="C59" s="28">
        <f>'2. Current Programs'!B59</f>
        <v>0</v>
      </c>
      <c r="D59" s="15"/>
      <c r="E59" s="15"/>
      <c r="F59" s="15"/>
      <c r="G59" s="15"/>
      <c r="H59" s="15"/>
      <c r="I59" s="15"/>
      <c r="J59" s="15"/>
      <c r="K59" s="15"/>
      <c r="L59" s="15"/>
      <c r="M59" s="15"/>
      <c r="N59" s="15"/>
      <c r="O59" s="15"/>
      <c r="P59" s="15"/>
    </row>
    <row r="60" spans="1:16" x14ac:dyDescent="0.65">
      <c r="A60" s="29">
        <v>0</v>
      </c>
      <c r="B60" s="29">
        <v>0</v>
      </c>
      <c r="C60" s="28">
        <f>'2. Current Programs'!B60</f>
        <v>0</v>
      </c>
      <c r="D60" s="15"/>
      <c r="E60" s="15"/>
      <c r="F60" s="15"/>
      <c r="G60" s="15"/>
      <c r="H60" s="15"/>
      <c r="I60" s="15"/>
      <c r="J60" s="15"/>
      <c r="K60" s="15"/>
      <c r="L60" s="15"/>
      <c r="M60" s="15"/>
      <c r="N60" s="15"/>
      <c r="O60" s="15"/>
      <c r="P60" s="15"/>
    </row>
    <row r="61" spans="1:16" x14ac:dyDescent="0.65">
      <c r="A61" s="29">
        <v>0</v>
      </c>
      <c r="B61" s="29">
        <v>0</v>
      </c>
      <c r="C61" s="28">
        <f>'2. Current Programs'!B61</f>
        <v>0</v>
      </c>
      <c r="D61" s="15"/>
      <c r="E61" s="15"/>
      <c r="F61" s="15"/>
      <c r="G61" s="15"/>
      <c r="H61" s="15"/>
      <c r="I61" s="15"/>
      <c r="J61" s="15"/>
      <c r="K61" s="15"/>
      <c r="L61" s="15"/>
      <c r="M61" s="15"/>
      <c r="N61" s="15"/>
      <c r="O61" s="15"/>
      <c r="P61" s="15"/>
    </row>
    <row r="62" spans="1:16" x14ac:dyDescent="0.65">
      <c r="A62" s="29">
        <v>0</v>
      </c>
      <c r="B62" s="29">
        <v>0</v>
      </c>
      <c r="C62" s="28">
        <f>'2. Current Programs'!B62</f>
        <v>0</v>
      </c>
      <c r="D62" s="8"/>
      <c r="E62" s="8"/>
      <c r="F62" s="8"/>
      <c r="G62" s="8"/>
      <c r="H62" s="8"/>
      <c r="I62" s="8"/>
      <c r="J62" s="8"/>
      <c r="K62" s="8"/>
      <c r="L62" s="8"/>
      <c r="M62" s="8"/>
      <c r="N62" s="8"/>
      <c r="O62" s="8"/>
      <c r="P62" s="8"/>
    </row>
    <row r="63" spans="1:16" x14ac:dyDescent="0.65">
      <c r="A63" s="29">
        <v>0</v>
      </c>
      <c r="B63" s="29">
        <v>0</v>
      </c>
      <c r="C63" s="28">
        <f>'2. Current Programs'!B63</f>
        <v>0</v>
      </c>
      <c r="D63" s="8"/>
      <c r="E63" s="8"/>
      <c r="F63" s="8"/>
      <c r="G63" s="8"/>
      <c r="H63" s="8"/>
      <c r="I63" s="8"/>
      <c r="J63" s="8"/>
      <c r="K63" s="8"/>
      <c r="L63" s="8"/>
      <c r="M63" s="8"/>
      <c r="N63" s="8"/>
      <c r="O63" s="8"/>
      <c r="P63" s="8"/>
    </row>
    <row r="64" spans="1:16" x14ac:dyDescent="0.65">
      <c r="A64" s="29">
        <v>0</v>
      </c>
      <c r="B64" s="29">
        <v>0</v>
      </c>
      <c r="C64" s="28">
        <f>'2. Current Programs'!B64</f>
        <v>0</v>
      </c>
      <c r="D64" s="8"/>
      <c r="E64" s="8"/>
      <c r="F64" s="8"/>
      <c r="G64" s="8"/>
      <c r="H64" s="8"/>
      <c r="I64" s="8"/>
      <c r="J64" s="8"/>
      <c r="K64" s="8"/>
      <c r="L64" s="8"/>
      <c r="M64" s="8"/>
      <c r="N64" s="8"/>
      <c r="O64" s="8"/>
      <c r="P64" s="8"/>
    </row>
    <row r="65" spans="1:16" x14ac:dyDescent="0.65">
      <c r="A65" s="29">
        <v>0</v>
      </c>
      <c r="B65" s="29">
        <v>0</v>
      </c>
      <c r="C65" s="28">
        <f>'2. Current Programs'!B65</f>
        <v>0</v>
      </c>
      <c r="D65" s="8"/>
      <c r="E65" s="8"/>
      <c r="F65" s="8"/>
      <c r="G65" s="8"/>
      <c r="H65" s="8"/>
      <c r="I65" s="8"/>
      <c r="J65" s="8"/>
      <c r="K65" s="8"/>
      <c r="L65" s="8"/>
      <c r="M65" s="8"/>
      <c r="N65" s="8"/>
      <c r="O65" s="8"/>
      <c r="P65" s="8"/>
    </row>
    <row r="66" spans="1:16" x14ac:dyDescent="0.65">
      <c r="A66" s="29">
        <v>0</v>
      </c>
      <c r="B66" s="29">
        <v>0</v>
      </c>
      <c r="C66" s="28">
        <f>'2. Current Programs'!B66</f>
        <v>0</v>
      </c>
      <c r="D66" s="8"/>
      <c r="E66" s="8"/>
      <c r="F66" s="8"/>
      <c r="G66" s="8"/>
      <c r="H66" s="8"/>
      <c r="I66" s="8"/>
      <c r="J66" s="8"/>
      <c r="K66" s="8"/>
      <c r="L66" s="8"/>
      <c r="M66" s="8"/>
      <c r="N66" s="8"/>
      <c r="O66" s="8"/>
      <c r="P66" s="8"/>
    </row>
    <row r="67" spans="1:16" x14ac:dyDescent="0.65">
      <c r="A67" s="29">
        <v>0</v>
      </c>
      <c r="B67" s="29">
        <v>0</v>
      </c>
      <c r="C67" s="28">
        <f>'2. Current Programs'!B67</f>
        <v>0</v>
      </c>
      <c r="D67" s="8"/>
      <c r="E67" s="8"/>
      <c r="F67" s="8"/>
      <c r="G67" s="8"/>
      <c r="H67" s="8"/>
      <c r="I67" s="8"/>
      <c r="J67" s="8"/>
      <c r="K67" s="8"/>
      <c r="L67" s="8"/>
      <c r="M67" s="8"/>
      <c r="N67" s="8"/>
      <c r="O67" s="8"/>
      <c r="P67" s="8"/>
    </row>
    <row r="68" spans="1:16" x14ac:dyDescent="0.65">
      <c r="A68" s="29">
        <v>0</v>
      </c>
      <c r="B68" s="29">
        <v>0</v>
      </c>
      <c r="C68" s="28">
        <f>'2. Current Programs'!B68</f>
        <v>0</v>
      </c>
      <c r="D68" s="8"/>
      <c r="E68" s="8"/>
      <c r="F68" s="8"/>
      <c r="G68" s="8"/>
      <c r="H68" s="8"/>
      <c r="I68" s="8"/>
      <c r="J68" s="8"/>
      <c r="K68" s="8"/>
      <c r="L68" s="8"/>
      <c r="M68" s="8"/>
      <c r="N68" s="8"/>
      <c r="O68" s="8"/>
      <c r="P68" s="8"/>
    </row>
    <row r="69" spans="1:16" x14ac:dyDescent="0.65">
      <c r="A69" s="29">
        <v>0</v>
      </c>
      <c r="B69" s="29">
        <v>0</v>
      </c>
      <c r="C69" s="28">
        <f>'2. Current Programs'!B69</f>
        <v>0</v>
      </c>
      <c r="D69" s="8"/>
      <c r="E69" s="8"/>
      <c r="F69" s="8"/>
      <c r="G69" s="8"/>
      <c r="H69" s="8"/>
      <c r="I69" s="8"/>
      <c r="J69" s="8"/>
      <c r="K69" s="8"/>
      <c r="L69" s="8"/>
      <c r="M69" s="8"/>
      <c r="N69" s="8"/>
      <c r="O69" s="8"/>
      <c r="P69" s="8"/>
    </row>
    <row r="70" spans="1:16" x14ac:dyDescent="0.65">
      <c r="A70" s="29">
        <v>0</v>
      </c>
      <c r="B70" s="29">
        <v>0</v>
      </c>
      <c r="C70" s="28">
        <f>'2. Current Programs'!B70</f>
        <v>0</v>
      </c>
      <c r="D70" s="8"/>
      <c r="E70" s="8"/>
      <c r="F70" s="8"/>
      <c r="G70" s="8"/>
      <c r="H70" s="8"/>
      <c r="I70" s="8"/>
      <c r="J70" s="8"/>
      <c r="K70" s="8"/>
      <c r="L70" s="8"/>
      <c r="M70" s="8"/>
      <c r="N70" s="8"/>
      <c r="O70" s="8"/>
      <c r="P70" s="8"/>
    </row>
    <row r="71" spans="1:16" x14ac:dyDescent="0.65">
      <c r="A71" s="29">
        <v>0</v>
      </c>
      <c r="B71" s="29">
        <v>0</v>
      </c>
      <c r="C71" s="28">
        <f>'2. Current Programs'!B71</f>
        <v>0</v>
      </c>
      <c r="D71" s="8"/>
      <c r="E71" s="8"/>
      <c r="F71" s="8"/>
      <c r="G71" s="8"/>
      <c r="H71" s="8"/>
      <c r="I71" s="8"/>
      <c r="J71" s="8"/>
      <c r="K71" s="8"/>
      <c r="L71" s="8"/>
      <c r="M71" s="8"/>
      <c r="N71" s="8"/>
      <c r="O71" s="8"/>
      <c r="P71" s="8"/>
    </row>
    <row r="72" spans="1:16" x14ac:dyDescent="0.65">
      <c r="A72" s="29">
        <v>0</v>
      </c>
      <c r="B72" s="29">
        <v>0</v>
      </c>
      <c r="C72" s="28">
        <f>'2. Current Programs'!B72</f>
        <v>0</v>
      </c>
      <c r="D72" s="8"/>
      <c r="E72" s="8"/>
      <c r="F72" s="8"/>
      <c r="G72" s="8"/>
      <c r="H72" s="8"/>
      <c r="I72" s="8"/>
      <c r="J72" s="8"/>
      <c r="K72" s="8"/>
      <c r="L72" s="8"/>
      <c r="M72" s="8"/>
      <c r="N72" s="8"/>
      <c r="O72" s="8"/>
      <c r="P72" s="8"/>
    </row>
    <row r="73" spans="1:16" x14ac:dyDescent="0.65">
      <c r="A73" s="29">
        <v>0</v>
      </c>
      <c r="B73" s="29">
        <v>0</v>
      </c>
      <c r="C73" s="28">
        <f>'2. Current Programs'!B73</f>
        <v>0</v>
      </c>
      <c r="D73" s="8"/>
      <c r="E73" s="8"/>
      <c r="F73" s="8"/>
      <c r="G73" s="8"/>
      <c r="H73" s="8"/>
      <c r="I73" s="8"/>
      <c r="J73" s="8"/>
      <c r="K73" s="8"/>
      <c r="L73" s="8"/>
      <c r="M73" s="8"/>
      <c r="N73" s="8"/>
      <c r="O73" s="8"/>
      <c r="P73" s="8"/>
    </row>
    <row r="74" spans="1:16" x14ac:dyDescent="0.65">
      <c r="A74" s="29">
        <v>0</v>
      </c>
      <c r="B74" s="29">
        <v>0</v>
      </c>
      <c r="C74" s="28">
        <f>'2. Current Programs'!B74</f>
        <v>0</v>
      </c>
      <c r="D74" s="8"/>
      <c r="E74" s="8"/>
      <c r="F74" s="8"/>
      <c r="G74" s="8"/>
      <c r="H74" s="8"/>
      <c r="I74" s="8"/>
      <c r="J74" s="8"/>
      <c r="K74" s="8"/>
      <c r="L74" s="8"/>
      <c r="M74" s="8"/>
      <c r="N74" s="8"/>
      <c r="O74" s="8"/>
      <c r="P74" s="8"/>
    </row>
    <row r="75" spans="1:16" x14ac:dyDescent="0.65">
      <c r="A75" s="29">
        <v>0</v>
      </c>
      <c r="B75" s="29">
        <v>0</v>
      </c>
      <c r="C75" s="28">
        <f>'2. Current Programs'!B75</f>
        <v>0</v>
      </c>
      <c r="D75" s="8"/>
      <c r="E75" s="8"/>
      <c r="F75" s="8"/>
      <c r="G75" s="8"/>
      <c r="H75" s="8"/>
      <c r="I75" s="8"/>
      <c r="J75" s="8"/>
      <c r="K75" s="8"/>
      <c r="L75" s="8"/>
      <c r="M75" s="8"/>
      <c r="N75" s="8"/>
      <c r="O75" s="8"/>
      <c r="P75" s="8"/>
    </row>
    <row r="76" spans="1:16" x14ac:dyDescent="0.65">
      <c r="A76" s="29">
        <v>0</v>
      </c>
      <c r="B76" s="29">
        <v>0</v>
      </c>
      <c r="C76" s="28">
        <f>'2. Current Programs'!B76</f>
        <v>0</v>
      </c>
      <c r="D76" s="8"/>
      <c r="E76" s="8"/>
      <c r="F76" s="8"/>
      <c r="G76" s="8"/>
      <c r="H76" s="8"/>
      <c r="I76" s="8"/>
      <c r="J76" s="8"/>
      <c r="K76" s="8"/>
      <c r="L76" s="8"/>
      <c r="M76" s="8"/>
      <c r="N76" s="8"/>
      <c r="O76" s="8"/>
      <c r="P76" s="8"/>
    </row>
    <row r="77" spans="1:16" x14ac:dyDescent="0.65">
      <c r="A77" s="29">
        <v>0</v>
      </c>
      <c r="B77" s="29">
        <v>0</v>
      </c>
      <c r="C77" s="28">
        <f>'2. Current Programs'!B77</f>
        <v>0</v>
      </c>
      <c r="D77" s="8"/>
      <c r="E77" s="8"/>
      <c r="F77" s="8"/>
      <c r="G77" s="8"/>
      <c r="H77" s="8"/>
      <c r="I77" s="8"/>
      <c r="J77" s="8"/>
      <c r="K77" s="8"/>
      <c r="L77" s="8"/>
      <c r="M77" s="8"/>
      <c r="N77" s="8"/>
      <c r="O77" s="8"/>
      <c r="P77" s="8"/>
    </row>
    <row r="78" spans="1:16" x14ac:dyDescent="0.65">
      <c r="A78" s="29">
        <v>0</v>
      </c>
      <c r="B78" s="29">
        <v>0</v>
      </c>
      <c r="C78" s="28">
        <f>'2. Current Programs'!B78</f>
        <v>0</v>
      </c>
      <c r="D78" s="8"/>
      <c r="E78" s="8"/>
      <c r="F78" s="8"/>
      <c r="G78" s="8"/>
      <c r="H78" s="8"/>
      <c r="I78" s="8"/>
      <c r="J78" s="8"/>
      <c r="K78" s="8"/>
      <c r="L78" s="8"/>
      <c r="M78" s="8"/>
      <c r="N78" s="8"/>
      <c r="O78" s="8"/>
      <c r="P78" s="8"/>
    </row>
    <row r="79" spans="1:16" x14ac:dyDescent="0.65">
      <c r="A79" s="29">
        <v>0</v>
      </c>
      <c r="B79" s="29">
        <v>0</v>
      </c>
      <c r="C79" s="28">
        <f>'2. Current Programs'!B79</f>
        <v>0</v>
      </c>
      <c r="D79" s="8"/>
      <c r="E79" s="8"/>
      <c r="F79" s="8"/>
      <c r="G79" s="8"/>
      <c r="H79" s="8"/>
      <c r="I79" s="8"/>
      <c r="J79" s="8"/>
      <c r="K79" s="8"/>
      <c r="L79" s="8"/>
      <c r="M79" s="8"/>
      <c r="N79" s="8"/>
      <c r="O79" s="8"/>
      <c r="P79" s="8"/>
    </row>
    <row r="80" spans="1:16" x14ac:dyDescent="0.65">
      <c r="A80" s="29">
        <v>0</v>
      </c>
      <c r="B80" s="29">
        <v>0</v>
      </c>
      <c r="C80" s="28">
        <f>'2. Current Programs'!B80</f>
        <v>0</v>
      </c>
      <c r="D80" s="8"/>
      <c r="E80" s="8"/>
      <c r="F80" s="8"/>
      <c r="G80" s="8"/>
      <c r="H80" s="8"/>
      <c r="I80" s="8"/>
      <c r="J80" s="8"/>
      <c r="K80" s="8"/>
      <c r="L80" s="8"/>
      <c r="M80" s="8"/>
      <c r="N80" s="8"/>
      <c r="O80" s="8"/>
      <c r="P80" s="8"/>
    </row>
    <row r="81" spans="1:16" x14ac:dyDescent="0.65">
      <c r="A81" s="29">
        <v>0</v>
      </c>
      <c r="B81" s="29">
        <v>0</v>
      </c>
      <c r="C81" s="28">
        <f>'2. Current Programs'!B81</f>
        <v>0</v>
      </c>
      <c r="D81" s="8"/>
      <c r="E81" s="8"/>
      <c r="F81" s="8"/>
      <c r="G81" s="8"/>
      <c r="H81" s="8"/>
      <c r="I81" s="8"/>
      <c r="J81" s="8"/>
      <c r="K81" s="8"/>
      <c r="L81" s="8"/>
      <c r="M81" s="8"/>
      <c r="N81" s="8"/>
      <c r="O81" s="8"/>
      <c r="P81" s="8"/>
    </row>
    <row r="82" spans="1:16" x14ac:dyDescent="0.65">
      <c r="A82" s="29">
        <v>0</v>
      </c>
      <c r="B82" s="29">
        <v>0</v>
      </c>
      <c r="C82" s="28">
        <f>'2. Current Programs'!B82</f>
        <v>0</v>
      </c>
      <c r="D82" s="8"/>
      <c r="E82" s="8"/>
      <c r="F82" s="8"/>
      <c r="G82" s="8"/>
      <c r="H82" s="8"/>
      <c r="I82" s="8"/>
      <c r="J82" s="8"/>
      <c r="K82" s="8"/>
      <c r="L82" s="8"/>
      <c r="M82" s="8"/>
      <c r="N82" s="8"/>
      <c r="O82" s="8"/>
      <c r="P82" s="8"/>
    </row>
    <row r="83" spans="1:16" x14ac:dyDescent="0.65">
      <c r="A83" s="29">
        <v>0</v>
      </c>
      <c r="B83" s="29">
        <v>0</v>
      </c>
      <c r="C83" s="28">
        <f>'2. Current Programs'!B83</f>
        <v>0</v>
      </c>
      <c r="D83" s="8"/>
      <c r="E83" s="8"/>
      <c r="F83" s="8"/>
      <c r="G83" s="8"/>
      <c r="H83" s="8"/>
      <c r="I83" s="8"/>
      <c r="J83" s="8"/>
      <c r="K83" s="8"/>
      <c r="L83" s="8"/>
      <c r="M83" s="8"/>
      <c r="N83" s="8"/>
      <c r="O83" s="8"/>
      <c r="P83" s="8"/>
    </row>
    <row r="84" spans="1:16" x14ac:dyDescent="0.65">
      <c r="A84" s="29">
        <v>0</v>
      </c>
      <c r="B84" s="29">
        <v>0</v>
      </c>
      <c r="C84" s="28">
        <f>'2. Current Programs'!B84</f>
        <v>0</v>
      </c>
      <c r="D84" s="8"/>
      <c r="E84" s="8"/>
      <c r="F84" s="8"/>
      <c r="G84" s="8"/>
      <c r="H84" s="8"/>
      <c r="I84" s="8"/>
      <c r="J84" s="8"/>
      <c r="K84" s="8"/>
      <c r="L84" s="8"/>
      <c r="M84" s="8"/>
      <c r="N84" s="8"/>
      <c r="O84" s="8"/>
      <c r="P84" s="8"/>
    </row>
    <row r="85" spans="1:16" x14ac:dyDescent="0.65">
      <c r="A85" s="29">
        <v>0</v>
      </c>
      <c r="B85" s="29">
        <v>0</v>
      </c>
      <c r="C85" s="28">
        <f>'2. Current Programs'!B85</f>
        <v>0</v>
      </c>
      <c r="D85" s="8"/>
      <c r="E85" s="8"/>
      <c r="F85" s="8"/>
      <c r="G85" s="8"/>
      <c r="H85" s="8"/>
      <c r="I85" s="8"/>
      <c r="J85" s="8"/>
      <c r="K85" s="8"/>
      <c r="L85" s="8"/>
      <c r="M85" s="8"/>
      <c r="N85" s="8"/>
      <c r="O85" s="8"/>
      <c r="P85" s="8"/>
    </row>
    <row r="86" spans="1:16" x14ac:dyDescent="0.65">
      <c r="A86" s="29">
        <v>0</v>
      </c>
      <c r="B86" s="29">
        <v>0</v>
      </c>
      <c r="C86" s="28">
        <f>'2. Current Programs'!B86</f>
        <v>0</v>
      </c>
      <c r="D86" s="8"/>
      <c r="E86" s="8"/>
      <c r="F86" s="8"/>
      <c r="G86" s="8"/>
      <c r="H86" s="8"/>
      <c r="I86" s="8"/>
      <c r="J86" s="8"/>
      <c r="K86" s="8"/>
      <c r="L86" s="8"/>
      <c r="M86" s="8"/>
      <c r="N86" s="8"/>
      <c r="O86" s="8"/>
      <c r="P86" s="8"/>
    </row>
    <row r="87" spans="1:16" x14ac:dyDescent="0.65">
      <c r="A87" s="29">
        <v>0</v>
      </c>
      <c r="B87" s="29">
        <v>0</v>
      </c>
      <c r="C87" s="28">
        <f>'2. Current Programs'!B87</f>
        <v>0</v>
      </c>
      <c r="D87" s="8"/>
      <c r="E87" s="8"/>
      <c r="F87" s="8"/>
      <c r="G87" s="8"/>
      <c r="H87" s="8"/>
      <c r="I87" s="8"/>
      <c r="J87" s="8"/>
      <c r="K87" s="8"/>
      <c r="L87" s="8"/>
      <c r="M87" s="8"/>
      <c r="N87" s="8"/>
      <c r="O87" s="8"/>
      <c r="P87" s="8"/>
    </row>
    <row r="88" spans="1:16" x14ac:dyDescent="0.65">
      <c r="A88" s="29">
        <v>0</v>
      </c>
      <c r="B88" s="29">
        <v>0</v>
      </c>
      <c r="C88" s="28">
        <f>'2. Current Programs'!B88</f>
        <v>0</v>
      </c>
      <c r="D88" s="8"/>
      <c r="E88" s="8"/>
      <c r="F88" s="8"/>
      <c r="G88" s="8"/>
      <c r="H88" s="8"/>
      <c r="I88" s="8"/>
      <c r="J88" s="8"/>
      <c r="K88" s="8"/>
      <c r="L88" s="8"/>
      <c r="M88" s="8"/>
      <c r="N88" s="8"/>
      <c r="O88" s="8"/>
      <c r="P88" s="8"/>
    </row>
    <row r="89" spans="1:16" x14ac:dyDescent="0.65">
      <c r="A89" s="29">
        <v>0</v>
      </c>
      <c r="B89" s="29">
        <v>0</v>
      </c>
      <c r="C89" s="28">
        <f>'2. Current Programs'!B89</f>
        <v>0</v>
      </c>
      <c r="D89" s="8"/>
      <c r="E89" s="8"/>
      <c r="F89" s="8"/>
      <c r="G89" s="8"/>
      <c r="H89" s="8"/>
      <c r="I89" s="8"/>
      <c r="J89" s="8"/>
      <c r="K89" s="8"/>
      <c r="L89" s="8"/>
      <c r="M89" s="8"/>
      <c r="N89" s="8"/>
      <c r="O89" s="8"/>
      <c r="P89" s="8"/>
    </row>
    <row r="90" spans="1:16" x14ac:dyDescent="0.65">
      <c r="A90" s="29">
        <v>0</v>
      </c>
      <c r="B90" s="29">
        <v>0</v>
      </c>
      <c r="C90" s="28">
        <f>'2. Current Programs'!B90</f>
        <v>0</v>
      </c>
      <c r="D90" s="8"/>
      <c r="E90" s="8"/>
      <c r="F90" s="8"/>
      <c r="G90" s="8"/>
      <c r="H90" s="8"/>
      <c r="I90" s="8"/>
      <c r="J90" s="8"/>
      <c r="K90" s="8"/>
      <c r="L90" s="8"/>
      <c r="M90" s="8"/>
      <c r="N90" s="8"/>
      <c r="O90" s="8"/>
      <c r="P90" s="8"/>
    </row>
    <row r="91" spans="1:16" x14ac:dyDescent="0.65">
      <c r="A91" s="29">
        <v>0</v>
      </c>
      <c r="B91" s="29">
        <v>0</v>
      </c>
      <c r="C91" s="28">
        <f>'2. Current Programs'!B91</f>
        <v>0</v>
      </c>
      <c r="D91" s="8"/>
      <c r="E91" s="8"/>
      <c r="F91" s="8"/>
      <c r="G91" s="8"/>
      <c r="H91" s="8"/>
      <c r="I91" s="8"/>
      <c r="J91" s="8"/>
      <c r="K91" s="8"/>
      <c r="L91" s="8"/>
      <c r="M91" s="8"/>
      <c r="N91" s="8"/>
      <c r="O91" s="8"/>
      <c r="P91" s="8"/>
    </row>
    <row r="92" spans="1:16" x14ac:dyDescent="0.65">
      <c r="A92" s="29">
        <v>0</v>
      </c>
      <c r="B92" s="29">
        <v>0</v>
      </c>
      <c r="C92" s="28">
        <f>'2. Current Programs'!B92</f>
        <v>0</v>
      </c>
      <c r="D92" s="8"/>
      <c r="E92" s="8"/>
      <c r="F92" s="8"/>
      <c r="G92" s="8"/>
      <c r="H92" s="8"/>
      <c r="I92" s="8"/>
      <c r="J92" s="8"/>
      <c r="K92" s="8"/>
      <c r="L92" s="8"/>
      <c r="M92" s="8"/>
      <c r="N92" s="8"/>
      <c r="O92" s="8"/>
      <c r="P92" s="8"/>
    </row>
    <row r="93" spans="1:16" x14ac:dyDescent="0.65">
      <c r="A93" s="29">
        <v>0</v>
      </c>
      <c r="B93" s="29">
        <v>0</v>
      </c>
      <c r="C93" s="28">
        <f>'2. Current Programs'!B93</f>
        <v>0</v>
      </c>
      <c r="D93" s="8"/>
      <c r="E93" s="8"/>
      <c r="F93" s="8"/>
      <c r="G93" s="8"/>
      <c r="H93" s="8"/>
      <c r="I93" s="8"/>
      <c r="J93" s="8"/>
      <c r="K93" s="8"/>
      <c r="L93" s="8"/>
      <c r="M93" s="8"/>
      <c r="N93" s="8"/>
      <c r="O93" s="8"/>
      <c r="P93" s="8"/>
    </row>
    <row r="94" spans="1:16" x14ac:dyDescent="0.65">
      <c r="A94" s="29">
        <v>0</v>
      </c>
      <c r="B94" s="29">
        <v>0</v>
      </c>
      <c r="C94" s="28">
        <f>'2. Current Programs'!B94</f>
        <v>0</v>
      </c>
      <c r="D94" s="8"/>
      <c r="E94" s="8"/>
      <c r="F94" s="8"/>
      <c r="G94" s="8"/>
      <c r="H94" s="8"/>
      <c r="I94" s="8"/>
      <c r="J94" s="8"/>
      <c r="K94" s="8"/>
      <c r="L94" s="8"/>
      <c r="M94" s="8"/>
      <c r="N94" s="8"/>
      <c r="O94" s="8"/>
      <c r="P94" s="8"/>
    </row>
    <row r="95" spans="1:16" x14ac:dyDescent="0.65">
      <c r="A95" s="29">
        <v>0</v>
      </c>
      <c r="B95" s="29">
        <v>0</v>
      </c>
      <c r="C95" s="28">
        <f>'2. Current Programs'!B95</f>
        <v>0</v>
      </c>
      <c r="D95" s="8"/>
      <c r="E95" s="8"/>
      <c r="F95" s="8"/>
      <c r="G95" s="8"/>
      <c r="H95" s="8"/>
      <c r="I95" s="8"/>
      <c r="J95" s="8"/>
      <c r="K95" s="8"/>
      <c r="L95" s="8"/>
      <c r="M95" s="8"/>
      <c r="N95" s="8"/>
      <c r="O95" s="8"/>
      <c r="P95" s="8"/>
    </row>
    <row r="96" spans="1:16" x14ac:dyDescent="0.65">
      <c r="A96" s="29">
        <v>0</v>
      </c>
      <c r="B96" s="29">
        <v>0</v>
      </c>
      <c r="C96" s="28">
        <f>'2. Current Programs'!B96</f>
        <v>0</v>
      </c>
      <c r="D96" s="8"/>
      <c r="E96" s="8"/>
      <c r="F96" s="8"/>
      <c r="G96" s="8"/>
      <c r="H96" s="8"/>
      <c r="I96" s="8"/>
      <c r="J96" s="8"/>
      <c r="K96" s="8"/>
      <c r="L96" s="8"/>
      <c r="M96" s="8"/>
      <c r="N96" s="8"/>
      <c r="O96" s="8"/>
      <c r="P96" s="8"/>
    </row>
    <row r="97" spans="1:16" x14ac:dyDescent="0.65">
      <c r="A97" s="29">
        <v>0</v>
      </c>
      <c r="B97" s="29">
        <v>0</v>
      </c>
      <c r="C97" s="28">
        <f>'2. Current Programs'!B97</f>
        <v>0</v>
      </c>
      <c r="D97" s="8"/>
      <c r="E97" s="8"/>
      <c r="F97" s="8"/>
      <c r="G97" s="8"/>
      <c r="H97" s="8"/>
      <c r="I97" s="8"/>
      <c r="J97" s="8"/>
      <c r="K97" s="8"/>
      <c r="L97" s="8"/>
      <c r="M97" s="8"/>
      <c r="N97" s="8"/>
      <c r="O97" s="8"/>
      <c r="P97" s="8"/>
    </row>
    <row r="98" spans="1:16" x14ac:dyDescent="0.65">
      <c r="A98" s="29">
        <v>0</v>
      </c>
      <c r="B98" s="29">
        <v>0</v>
      </c>
      <c r="C98" s="28">
        <f>'2. Current Programs'!B98</f>
        <v>0</v>
      </c>
      <c r="D98" s="8"/>
      <c r="E98" s="8"/>
      <c r="F98" s="8"/>
      <c r="G98" s="8"/>
      <c r="H98" s="8"/>
      <c r="I98" s="8"/>
      <c r="J98" s="8"/>
      <c r="K98" s="8"/>
      <c r="L98" s="8"/>
      <c r="M98" s="8"/>
      <c r="N98" s="8"/>
      <c r="O98" s="8"/>
      <c r="P98" s="8"/>
    </row>
    <row r="99" spans="1:16" x14ac:dyDescent="0.65">
      <c r="A99" s="29">
        <v>0</v>
      </c>
      <c r="B99" s="29">
        <v>0</v>
      </c>
      <c r="C99" s="28">
        <f>'2. Current Programs'!B99</f>
        <v>0</v>
      </c>
      <c r="D99" s="8"/>
      <c r="E99" s="8"/>
      <c r="F99" s="8"/>
      <c r="G99" s="8"/>
      <c r="H99" s="8"/>
      <c r="I99" s="8"/>
      <c r="J99" s="8"/>
      <c r="K99" s="8"/>
      <c r="L99" s="8"/>
      <c r="M99" s="8"/>
      <c r="N99" s="8"/>
      <c r="O99" s="8"/>
      <c r="P99" s="8"/>
    </row>
    <row r="100" spans="1:16" x14ac:dyDescent="0.65">
      <c r="A100" s="29">
        <v>0</v>
      </c>
      <c r="B100" s="29">
        <v>0</v>
      </c>
      <c r="C100" s="28">
        <f>'2. Current Programs'!B100</f>
        <v>0</v>
      </c>
      <c r="D100" s="8"/>
      <c r="E100" s="8"/>
      <c r="F100" s="8"/>
      <c r="G100" s="8"/>
      <c r="H100" s="8"/>
      <c r="I100" s="8"/>
      <c r="J100" s="8"/>
      <c r="K100" s="8"/>
      <c r="L100" s="8"/>
      <c r="M100" s="8"/>
      <c r="N100" s="8"/>
      <c r="O100" s="8"/>
      <c r="P100" s="8"/>
    </row>
    <row r="101" spans="1:16" x14ac:dyDescent="0.65">
      <c r="B101" s="32">
        <v>0</v>
      </c>
    </row>
  </sheetData>
  <mergeCells count="1">
    <mergeCell ref="A1:P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AD8F2-F6A0-40A1-A17C-12A0B690FBCA}">
  <dimension ref="B2:AB59"/>
  <sheetViews>
    <sheetView workbookViewId="0">
      <selection activeCell="A2" sqref="A2"/>
    </sheetView>
  </sheetViews>
  <sheetFormatPr defaultColWidth="8.6796875" defaultRowHeight="14.25" x14ac:dyDescent="0.65"/>
  <cols>
    <col min="1" max="14" width="8.6796875" style="44"/>
    <col min="15" max="15" width="3.31640625" style="44" customWidth="1"/>
    <col min="16" max="16384" width="8.6796875" style="44"/>
  </cols>
  <sheetData>
    <row r="2" spans="2:28" ht="15" thickBot="1" x14ac:dyDescent="0.8"/>
    <row r="3" spans="2:28" x14ac:dyDescent="0.65">
      <c r="B3" s="115"/>
      <c r="C3" s="116"/>
      <c r="D3" s="116"/>
      <c r="E3" s="116"/>
      <c r="F3" s="116"/>
      <c r="G3" s="116"/>
      <c r="H3" s="116"/>
      <c r="I3" s="116"/>
      <c r="J3" s="116"/>
      <c r="K3" s="116"/>
      <c r="L3" s="116"/>
      <c r="M3" s="116"/>
      <c r="N3" s="117"/>
      <c r="P3" s="115"/>
      <c r="Q3" s="116"/>
      <c r="R3" s="116"/>
      <c r="S3" s="116"/>
      <c r="T3" s="116"/>
      <c r="U3" s="116"/>
      <c r="V3" s="116"/>
      <c r="W3" s="116"/>
      <c r="X3" s="116"/>
      <c r="Y3" s="116"/>
      <c r="Z3" s="116"/>
      <c r="AA3" s="116"/>
      <c r="AB3" s="117"/>
    </row>
    <row r="4" spans="2:28" x14ac:dyDescent="0.65">
      <c r="B4" s="118"/>
      <c r="N4" s="119"/>
      <c r="P4" s="118"/>
      <c r="AB4" s="119"/>
    </row>
    <row r="5" spans="2:28" x14ac:dyDescent="0.65">
      <c r="B5" s="118"/>
      <c r="N5" s="119"/>
      <c r="P5" s="118"/>
      <c r="AB5" s="119"/>
    </row>
    <row r="6" spans="2:28" x14ac:dyDescent="0.65">
      <c r="B6" s="118"/>
      <c r="N6" s="119"/>
      <c r="P6" s="118"/>
      <c r="AB6" s="119"/>
    </row>
    <row r="7" spans="2:28" x14ac:dyDescent="0.65">
      <c r="B7" s="118"/>
      <c r="N7" s="119"/>
      <c r="P7" s="118"/>
      <c r="AB7" s="119"/>
    </row>
    <row r="8" spans="2:28" x14ac:dyDescent="0.65">
      <c r="B8" s="118"/>
      <c r="N8" s="119"/>
      <c r="P8" s="118"/>
      <c r="AB8" s="119"/>
    </row>
    <row r="9" spans="2:28" x14ac:dyDescent="0.65">
      <c r="B9" s="118"/>
      <c r="N9" s="119"/>
      <c r="P9" s="118"/>
      <c r="AB9" s="119"/>
    </row>
    <row r="10" spans="2:28" x14ac:dyDescent="0.65">
      <c r="B10" s="118"/>
      <c r="N10" s="119"/>
      <c r="P10" s="118"/>
      <c r="AB10" s="119"/>
    </row>
    <row r="11" spans="2:28" x14ac:dyDescent="0.65">
      <c r="B11" s="118"/>
      <c r="N11" s="119"/>
      <c r="P11" s="118"/>
      <c r="AB11" s="119"/>
    </row>
    <row r="12" spans="2:28" x14ac:dyDescent="0.65">
      <c r="B12" s="118"/>
      <c r="N12" s="119"/>
      <c r="P12" s="118"/>
      <c r="AB12" s="119"/>
    </row>
    <row r="13" spans="2:28" x14ac:dyDescent="0.65">
      <c r="B13" s="118"/>
      <c r="N13" s="119"/>
      <c r="P13" s="118"/>
      <c r="AB13" s="119"/>
    </row>
    <row r="14" spans="2:28" x14ac:dyDescent="0.65">
      <c r="B14" s="118"/>
      <c r="N14" s="119"/>
      <c r="P14" s="118"/>
      <c r="AB14" s="119"/>
    </row>
    <row r="15" spans="2:28" x14ac:dyDescent="0.65">
      <c r="B15" s="118"/>
      <c r="N15" s="119"/>
      <c r="P15" s="118"/>
      <c r="AB15" s="119"/>
    </row>
    <row r="16" spans="2:28" x14ac:dyDescent="0.65">
      <c r="B16" s="118"/>
      <c r="N16" s="119"/>
      <c r="P16" s="118"/>
      <c r="AB16" s="119"/>
    </row>
    <row r="17" spans="2:28" x14ac:dyDescent="0.65">
      <c r="B17" s="118"/>
      <c r="N17" s="119"/>
      <c r="P17" s="118"/>
      <c r="AB17" s="119"/>
    </row>
    <row r="18" spans="2:28" x14ac:dyDescent="0.65">
      <c r="B18" s="118"/>
      <c r="N18" s="119"/>
      <c r="P18" s="118"/>
      <c r="AB18" s="119"/>
    </row>
    <row r="19" spans="2:28" x14ac:dyDescent="0.65">
      <c r="B19" s="118"/>
      <c r="N19" s="119"/>
      <c r="P19" s="118"/>
      <c r="AB19" s="119"/>
    </row>
    <row r="20" spans="2:28" x14ac:dyDescent="0.65">
      <c r="B20" s="118"/>
      <c r="N20" s="119"/>
      <c r="P20" s="118"/>
      <c r="AB20" s="119"/>
    </row>
    <row r="21" spans="2:28" x14ac:dyDescent="0.65">
      <c r="B21" s="118"/>
      <c r="N21" s="119"/>
      <c r="P21" s="118"/>
      <c r="AB21" s="119"/>
    </row>
    <row r="22" spans="2:28" x14ac:dyDescent="0.65">
      <c r="B22" s="118"/>
      <c r="N22" s="119"/>
      <c r="P22" s="118"/>
      <c r="AB22" s="119"/>
    </row>
    <row r="23" spans="2:28" x14ac:dyDescent="0.65">
      <c r="B23" s="118"/>
      <c r="N23" s="119"/>
      <c r="P23" s="118"/>
      <c r="AB23" s="119"/>
    </row>
    <row r="24" spans="2:28" x14ac:dyDescent="0.65">
      <c r="B24" s="118"/>
      <c r="N24" s="119"/>
      <c r="P24" s="118"/>
      <c r="AB24" s="119"/>
    </row>
    <row r="25" spans="2:28" x14ac:dyDescent="0.65">
      <c r="B25" s="118"/>
      <c r="N25" s="119"/>
      <c r="P25" s="118"/>
      <c r="AB25" s="119"/>
    </row>
    <row r="26" spans="2:28" x14ac:dyDescent="0.65">
      <c r="B26" s="118"/>
      <c r="N26" s="119"/>
      <c r="P26" s="118"/>
      <c r="AB26" s="119"/>
    </row>
    <row r="27" spans="2:28" ht="15" customHeight="1" x14ac:dyDescent="0.65">
      <c r="B27" s="137" t="s">
        <v>101</v>
      </c>
      <c r="C27" s="138"/>
      <c r="D27" s="138"/>
      <c r="E27" s="138"/>
      <c r="F27" s="138"/>
      <c r="G27" s="138"/>
      <c r="H27" s="138"/>
      <c r="I27" s="138"/>
      <c r="J27" s="138"/>
      <c r="K27" s="138"/>
      <c r="L27" s="138"/>
      <c r="M27" s="138"/>
      <c r="N27" s="139"/>
      <c r="P27" s="143" t="s">
        <v>102</v>
      </c>
      <c r="Q27" s="144"/>
      <c r="R27" s="144"/>
      <c r="S27" s="144"/>
      <c r="T27" s="144"/>
      <c r="U27" s="144"/>
      <c r="V27" s="144"/>
      <c r="W27" s="144"/>
      <c r="X27" s="144"/>
      <c r="Y27" s="144"/>
      <c r="Z27" s="144"/>
      <c r="AA27" s="144"/>
      <c r="AB27" s="145"/>
    </row>
    <row r="28" spans="2:28" ht="15" customHeight="1" x14ac:dyDescent="0.65">
      <c r="B28" s="137"/>
      <c r="C28" s="138"/>
      <c r="D28" s="138"/>
      <c r="E28" s="138"/>
      <c r="F28" s="138"/>
      <c r="G28" s="138"/>
      <c r="H28" s="138"/>
      <c r="I28" s="138"/>
      <c r="J28" s="138"/>
      <c r="K28" s="138"/>
      <c r="L28" s="138"/>
      <c r="M28" s="138"/>
      <c r="N28" s="139"/>
      <c r="P28" s="143"/>
      <c r="Q28" s="144"/>
      <c r="R28" s="144"/>
      <c r="S28" s="144"/>
      <c r="T28" s="144"/>
      <c r="U28" s="144"/>
      <c r="V28" s="144"/>
      <c r="W28" s="144"/>
      <c r="X28" s="144"/>
      <c r="Y28" s="144"/>
      <c r="Z28" s="144"/>
      <c r="AA28" s="144"/>
      <c r="AB28" s="145"/>
    </row>
    <row r="29" spans="2:28" ht="15" customHeight="1" x14ac:dyDescent="0.65">
      <c r="B29" s="137"/>
      <c r="C29" s="138"/>
      <c r="D29" s="138"/>
      <c r="E29" s="138"/>
      <c r="F29" s="138"/>
      <c r="G29" s="138"/>
      <c r="H29" s="138"/>
      <c r="I29" s="138"/>
      <c r="J29" s="138"/>
      <c r="K29" s="138"/>
      <c r="L29" s="138"/>
      <c r="M29" s="138"/>
      <c r="N29" s="139"/>
      <c r="P29" s="143"/>
      <c r="Q29" s="144"/>
      <c r="R29" s="144"/>
      <c r="S29" s="144"/>
      <c r="T29" s="144"/>
      <c r="U29" s="144"/>
      <c r="V29" s="144"/>
      <c r="W29" s="144"/>
      <c r="X29" s="144"/>
      <c r="Y29" s="144"/>
      <c r="Z29" s="144"/>
      <c r="AA29" s="144"/>
      <c r="AB29" s="145"/>
    </row>
    <row r="30" spans="2:28" ht="15" customHeight="1" thickBot="1" x14ac:dyDescent="0.8">
      <c r="B30" s="140"/>
      <c r="C30" s="141"/>
      <c r="D30" s="141"/>
      <c r="E30" s="141"/>
      <c r="F30" s="141"/>
      <c r="G30" s="141"/>
      <c r="H30" s="141"/>
      <c r="I30" s="141"/>
      <c r="J30" s="141"/>
      <c r="K30" s="141"/>
      <c r="L30" s="141"/>
      <c r="M30" s="141"/>
      <c r="N30" s="142"/>
      <c r="P30" s="146"/>
      <c r="Q30" s="147"/>
      <c r="R30" s="147"/>
      <c r="S30" s="147"/>
      <c r="T30" s="147"/>
      <c r="U30" s="147"/>
      <c r="V30" s="147"/>
      <c r="W30" s="147"/>
      <c r="X30" s="147"/>
      <c r="Y30" s="147"/>
      <c r="Z30" s="147"/>
      <c r="AA30" s="147"/>
      <c r="AB30" s="148"/>
    </row>
    <row r="31" spans="2:28" ht="15" thickBot="1" x14ac:dyDescent="0.8"/>
    <row r="32" spans="2:28" x14ac:dyDescent="0.65">
      <c r="B32" s="115"/>
      <c r="C32" s="116"/>
      <c r="D32" s="116"/>
      <c r="E32" s="116"/>
      <c r="F32" s="116"/>
      <c r="G32" s="116"/>
      <c r="H32" s="116"/>
      <c r="I32" s="116"/>
      <c r="J32" s="116"/>
      <c r="K32" s="116"/>
      <c r="L32" s="116"/>
      <c r="M32" s="116"/>
      <c r="N32" s="117"/>
      <c r="P32" s="115"/>
      <c r="Q32" s="116"/>
      <c r="R32" s="116"/>
      <c r="S32" s="116"/>
      <c r="T32" s="116"/>
      <c r="U32" s="116"/>
      <c r="V32" s="116"/>
      <c r="W32" s="116"/>
      <c r="X32" s="116"/>
      <c r="Y32" s="116"/>
      <c r="Z32" s="116"/>
      <c r="AA32" s="116"/>
      <c r="AB32" s="117"/>
    </row>
    <row r="33" spans="2:28" x14ac:dyDescent="0.65">
      <c r="B33" s="118"/>
      <c r="N33" s="119"/>
      <c r="P33" s="118"/>
      <c r="AB33" s="119"/>
    </row>
    <row r="34" spans="2:28" x14ac:dyDescent="0.65">
      <c r="B34" s="118"/>
      <c r="N34" s="119"/>
      <c r="P34" s="118"/>
      <c r="AB34" s="119"/>
    </row>
    <row r="35" spans="2:28" x14ac:dyDescent="0.65">
      <c r="B35" s="118"/>
      <c r="N35" s="119"/>
      <c r="P35" s="118"/>
      <c r="AB35" s="119"/>
    </row>
    <row r="36" spans="2:28" x14ac:dyDescent="0.65">
      <c r="B36" s="118"/>
      <c r="N36" s="119"/>
      <c r="P36" s="118"/>
      <c r="AB36" s="119"/>
    </row>
    <row r="37" spans="2:28" x14ac:dyDescent="0.65">
      <c r="B37" s="118"/>
      <c r="N37" s="119"/>
      <c r="P37" s="118"/>
      <c r="AB37" s="119"/>
    </row>
    <row r="38" spans="2:28" x14ac:dyDescent="0.65">
      <c r="B38" s="118"/>
      <c r="N38" s="119"/>
      <c r="P38" s="118"/>
      <c r="AB38" s="119"/>
    </row>
    <row r="39" spans="2:28" x14ac:dyDescent="0.65">
      <c r="B39" s="118"/>
      <c r="N39" s="119"/>
      <c r="P39" s="118"/>
      <c r="AB39" s="119"/>
    </row>
    <row r="40" spans="2:28" x14ac:dyDescent="0.65">
      <c r="B40" s="118"/>
      <c r="N40" s="119"/>
      <c r="P40" s="118"/>
      <c r="AB40" s="119"/>
    </row>
    <row r="41" spans="2:28" x14ac:dyDescent="0.65">
      <c r="B41" s="118"/>
      <c r="N41" s="119"/>
      <c r="P41" s="118"/>
      <c r="AB41" s="119"/>
    </row>
    <row r="42" spans="2:28" x14ac:dyDescent="0.65">
      <c r="B42" s="118"/>
      <c r="N42" s="119"/>
      <c r="P42" s="118"/>
      <c r="AB42" s="119"/>
    </row>
    <row r="43" spans="2:28" x14ac:dyDescent="0.65">
      <c r="B43" s="118"/>
      <c r="N43" s="119"/>
      <c r="P43" s="118"/>
      <c r="AB43" s="119"/>
    </row>
    <row r="44" spans="2:28" x14ac:dyDescent="0.65">
      <c r="B44" s="118"/>
      <c r="N44" s="119"/>
      <c r="P44" s="118"/>
      <c r="AB44" s="119"/>
    </row>
    <row r="45" spans="2:28" x14ac:dyDescent="0.65">
      <c r="B45" s="118"/>
      <c r="N45" s="119"/>
      <c r="P45" s="118"/>
      <c r="AB45" s="119"/>
    </row>
    <row r="46" spans="2:28" x14ac:dyDescent="0.65">
      <c r="B46" s="118"/>
      <c r="N46" s="119"/>
      <c r="P46" s="118"/>
      <c r="AB46" s="119"/>
    </row>
    <row r="47" spans="2:28" x14ac:dyDescent="0.65">
      <c r="B47" s="118"/>
      <c r="N47" s="119"/>
      <c r="P47" s="118"/>
      <c r="AB47" s="119"/>
    </row>
    <row r="48" spans="2:28" x14ac:dyDescent="0.65">
      <c r="B48" s="118"/>
      <c r="N48" s="119"/>
      <c r="P48" s="118"/>
      <c r="AB48" s="119"/>
    </row>
    <row r="49" spans="2:28" x14ac:dyDescent="0.65">
      <c r="B49" s="118"/>
      <c r="N49" s="119"/>
      <c r="P49" s="118"/>
      <c r="AB49" s="119"/>
    </row>
    <row r="50" spans="2:28" x14ac:dyDescent="0.65">
      <c r="B50" s="118"/>
      <c r="N50" s="119"/>
      <c r="P50" s="118"/>
      <c r="AB50" s="119"/>
    </row>
    <row r="51" spans="2:28" x14ac:dyDescent="0.65">
      <c r="B51" s="118"/>
      <c r="N51" s="119"/>
      <c r="P51" s="118"/>
      <c r="AB51" s="119"/>
    </row>
    <row r="52" spans="2:28" x14ac:dyDescent="0.65">
      <c r="B52" s="118"/>
      <c r="N52" s="119"/>
      <c r="P52" s="118"/>
      <c r="AB52" s="119"/>
    </row>
    <row r="53" spans="2:28" x14ac:dyDescent="0.65">
      <c r="B53" s="118"/>
      <c r="N53" s="119"/>
      <c r="P53" s="118"/>
      <c r="AB53" s="119"/>
    </row>
    <row r="54" spans="2:28" x14ac:dyDescent="0.65">
      <c r="B54" s="118"/>
      <c r="N54" s="119"/>
      <c r="P54" s="118"/>
      <c r="AB54" s="119"/>
    </row>
    <row r="55" spans="2:28" x14ac:dyDescent="0.65">
      <c r="B55" s="118"/>
      <c r="N55" s="119"/>
      <c r="P55" s="118"/>
      <c r="AB55" s="119"/>
    </row>
    <row r="56" spans="2:28" x14ac:dyDescent="0.65">
      <c r="B56" s="143" t="s">
        <v>104</v>
      </c>
      <c r="C56" s="144"/>
      <c r="D56" s="144"/>
      <c r="E56" s="144"/>
      <c r="F56" s="144"/>
      <c r="G56" s="144"/>
      <c r="H56" s="144"/>
      <c r="I56" s="144"/>
      <c r="J56" s="144"/>
      <c r="K56" s="144"/>
      <c r="L56" s="144"/>
      <c r="M56" s="144"/>
      <c r="N56" s="145"/>
      <c r="P56" s="143" t="s">
        <v>103</v>
      </c>
      <c r="Q56" s="144"/>
      <c r="R56" s="144"/>
      <c r="S56" s="144"/>
      <c r="T56" s="144"/>
      <c r="U56" s="144"/>
      <c r="V56" s="144"/>
      <c r="W56" s="144"/>
      <c r="X56" s="144"/>
      <c r="Y56" s="144"/>
      <c r="Z56" s="144"/>
      <c r="AA56" s="144"/>
      <c r="AB56" s="145"/>
    </row>
    <row r="57" spans="2:28" x14ac:dyDescent="0.65">
      <c r="B57" s="143"/>
      <c r="C57" s="144"/>
      <c r="D57" s="144"/>
      <c r="E57" s="144"/>
      <c r="F57" s="144"/>
      <c r="G57" s="144"/>
      <c r="H57" s="144"/>
      <c r="I57" s="144"/>
      <c r="J57" s="144"/>
      <c r="K57" s="144"/>
      <c r="L57" s="144"/>
      <c r="M57" s="144"/>
      <c r="N57" s="145"/>
      <c r="P57" s="143"/>
      <c r="Q57" s="144"/>
      <c r="R57" s="144"/>
      <c r="S57" s="144"/>
      <c r="T57" s="144"/>
      <c r="U57" s="144"/>
      <c r="V57" s="144"/>
      <c r="W57" s="144"/>
      <c r="X57" s="144"/>
      <c r="Y57" s="144"/>
      <c r="Z57" s="144"/>
      <c r="AA57" s="144"/>
      <c r="AB57" s="145"/>
    </row>
    <row r="58" spans="2:28" x14ac:dyDescent="0.65">
      <c r="B58" s="143"/>
      <c r="C58" s="144"/>
      <c r="D58" s="144"/>
      <c r="E58" s="144"/>
      <c r="F58" s="144"/>
      <c r="G58" s="144"/>
      <c r="H58" s="144"/>
      <c r="I58" s="144"/>
      <c r="J58" s="144"/>
      <c r="K58" s="144"/>
      <c r="L58" s="144"/>
      <c r="M58" s="144"/>
      <c r="N58" s="145"/>
      <c r="P58" s="143"/>
      <c r="Q58" s="144"/>
      <c r="R58" s="144"/>
      <c r="S58" s="144"/>
      <c r="T58" s="144"/>
      <c r="U58" s="144"/>
      <c r="V58" s="144"/>
      <c r="W58" s="144"/>
      <c r="X58" s="144"/>
      <c r="Y58" s="144"/>
      <c r="Z58" s="144"/>
      <c r="AA58" s="144"/>
      <c r="AB58" s="145"/>
    </row>
    <row r="59" spans="2:28" ht="15" thickBot="1" x14ac:dyDescent="0.8">
      <c r="B59" s="146"/>
      <c r="C59" s="147"/>
      <c r="D59" s="147"/>
      <c r="E59" s="147"/>
      <c r="F59" s="147"/>
      <c r="G59" s="147"/>
      <c r="H59" s="147"/>
      <c r="I59" s="147"/>
      <c r="J59" s="147"/>
      <c r="K59" s="147"/>
      <c r="L59" s="147"/>
      <c r="M59" s="147"/>
      <c r="N59" s="148"/>
      <c r="P59" s="146"/>
      <c r="Q59" s="147"/>
      <c r="R59" s="147"/>
      <c r="S59" s="147"/>
      <c r="T59" s="147"/>
      <c r="U59" s="147"/>
      <c r="V59" s="147"/>
      <c r="W59" s="147"/>
      <c r="X59" s="147"/>
      <c r="Y59" s="147"/>
      <c r="Z59" s="147"/>
      <c r="AA59" s="147"/>
      <c r="AB59" s="148"/>
    </row>
  </sheetData>
  <mergeCells count="4">
    <mergeCell ref="B27:N30"/>
    <mergeCell ref="P27:AB30"/>
    <mergeCell ref="B56:N59"/>
    <mergeCell ref="P56:AB5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A13C7-B14B-443F-8A9C-B6E7E251B537}">
  <dimension ref="A1:BA16"/>
  <sheetViews>
    <sheetView topLeftCell="D1" workbookViewId="0">
      <selection activeCell="P8" sqref="P8"/>
    </sheetView>
  </sheetViews>
  <sheetFormatPr defaultColWidth="8.6796875" defaultRowHeight="14.5" x14ac:dyDescent="0.7"/>
  <cols>
    <col min="1" max="1" width="29.31640625" style="4" bestFit="1" customWidth="1"/>
    <col min="2" max="2" width="11.5" style="4" customWidth="1"/>
    <col min="3" max="3" width="11.81640625" style="1" customWidth="1"/>
    <col min="4" max="4" width="8.81640625" style="1" customWidth="1"/>
    <col min="5" max="5" width="12.6796875" style="1" customWidth="1"/>
    <col min="6" max="6" width="10.81640625" style="1" customWidth="1"/>
    <col min="7" max="9" width="11.81640625" style="1" customWidth="1"/>
    <col min="10" max="10" width="11.5" style="1" customWidth="1"/>
    <col min="11" max="11" width="17.5" style="1" customWidth="1"/>
    <col min="12" max="12" width="11.31640625" style="1" customWidth="1"/>
    <col min="13" max="13" width="11.5" style="1" customWidth="1"/>
    <col min="14" max="14" width="9.5" style="1" customWidth="1"/>
    <col min="15" max="15" width="17.5" style="1" customWidth="1"/>
    <col min="16" max="16" width="12.1796875" style="1" customWidth="1"/>
    <col min="17" max="17" width="16.31640625" style="1" customWidth="1"/>
    <col min="18" max="18" width="10.5" style="1" customWidth="1"/>
    <col min="19" max="19" width="13.5" style="1" customWidth="1"/>
    <col min="20" max="20" width="11.1796875" style="1" customWidth="1"/>
    <col min="21" max="23" width="14.1796875" style="1" customWidth="1"/>
    <col min="24" max="27" width="8.6796875" style="1"/>
    <col min="28" max="28" width="10.5" style="1" customWidth="1"/>
    <col min="29" max="44" width="8.6796875" style="1"/>
    <col min="45" max="54" width="8.6796875" style="1" customWidth="1"/>
    <col min="55" max="16384" width="8.6796875" style="1"/>
  </cols>
  <sheetData>
    <row r="1" spans="1:53" ht="15.25" thickBot="1" x14ac:dyDescent="0.85">
      <c r="A1" s="151" t="s">
        <v>37</v>
      </c>
      <c r="B1" s="152"/>
      <c r="C1" s="152"/>
      <c r="D1" s="152"/>
      <c r="E1" s="152"/>
      <c r="F1" s="152"/>
      <c r="G1" s="152"/>
      <c r="H1" s="152"/>
      <c r="I1" s="152"/>
      <c r="J1" s="152"/>
      <c r="K1" s="152"/>
      <c r="L1" s="152"/>
      <c r="M1" s="153"/>
      <c r="N1" s="60"/>
    </row>
    <row r="2" spans="1:53" s="17" customFormat="1" ht="72.75" customHeight="1" x14ac:dyDescent="0.7">
      <c r="A2" s="90"/>
      <c r="B2" s="149" t="s">
        <v>90</v>
      </c>
      <c r="C2" s="149"/>
      <c r="D2" s="149" t="s">
        <v>91</v>
      </c>
      <c r="E2" s="149"/>
      <c r="F2" s="149" t="s">
        <v>55</v>
      </c>
      <c r="G2" s="149"/>
      <c r="H2" s="149" t="s">
        <v>84</v>
      </c>
      <c r="I2" s="149"/>
      <c r="J2" s="149" t="s">
        <v>77</v>
      </c>
      <c r="K2" s="149"/>
      <c r="L2" s="149" t="s">
        <v>47</v>
      </c>
      <c r="M2" s="149"/>
      <c r="N2" s="149" t="s">
        <v>52</v>
      </c>
      <c r="O2" s="149"/>
      <c r="P2" s="149" t="s">
        <v>51</v>
      </c>
      <c r="Q2" s="149"/>
      <c r="R2" s="149" t="s">
        <v>50</v>
      </c>
      <c r="S2" s="149"/>
      <c r="T2" s="149" t="s">
        <v>96</v>
      </c>
      <c r="U2" s="149"/>
      <c r="V2" s="149" t="s">
        <v>95</v>
      </c>
      <c r="W2" s="149"/>
      <c r="X2" s="149" t="s">
        <v>92</v>
      </c>
      <c r="Y2" s="149"/>
      <c r="Z2" s="149" t="s">
        <v>93</v>
      </c>
      <c r="AA2" s="149"/>
      <c r="AB2" s="149" t="s">
        <v>94</v>
      </c>
      <c r="AC2" s="150"/>
    </row>
    <row r="3" spans="1:53" s="62" customFormat="1" x14ac:dyDescent="0.7">
      <c r="A3" s="91"/>
      <c r="B3" s="7" t="s">
        <v>53</v>
      </c>
      <c r="C3" s="6" t="s">
        <v>54</v>
      </c>
      <c r="D3" s="7" t="s">
        <v>53</v>
      </c>
      <c r="E3" s="6" t="s">
        <v>54</v>
      </c>
      <c r="F3" s="7" t="s">
        <v>53</v>
      </c>
      <c r="G3" s="6" t="s">
        <v>54</v>
      </c>
      <c r="H3" s="6"/>
      <c r="I3" s="6"/>
      <c r="J3" s="7" t="s">
        <v>53</v>
      </c>
      <c r="K3" s="6" t="s">
        <v>54</v>
      </c>
      <c r="L3" s="7" t="s">
        <v>53</v>
      </c>
      <c r="M3" s="6" t="s">
        <v>54</v>
      </c>
      <c r="N3" s="7" t="s">
        <v>53</v>
      </c>
      <c r="O3" s="6" t="s">
        <v>54</v>
      </c>
      <c r="P3" s="6" t="s">
        <v>53</v>
      </c>
      <c r="Q3" s="6" t="s">
        <v>54</v>
      </c>
      <c r="R3" s="6" t="s">
        <v>53</v>
      </c>
      <c r="S3" s="6" t="s">
        <v>54</v>
      </c>
      <c r="T3" s="6" t="s">
        <v>53</v>
      </c>
      <c r="U3" s="6" t="s">
        <v>54</v>
      </c>
      <c r="V3" s="6"/>
      <c r="W3" s="6"/>
      <c r="X3" s="7" t="s">
        <v>53</v>
      </c>
      <c r="Y3" s="7" t="s">
        <v>54</v>
      </c>
      <c r="Z3" s="7" t="s">
        <v>53</v>
      </c>
      <c r="AA3" s="7" t="s">
        <v>54</v>
      </c>
      <c r="AB3" s="7" t="s">
        <v>53</v>
      </c>
      <c r="AC3" s="92" t="s">
        <v>54</v>
      </c>
      <c r="AT3" s="62" t="s">
        <v>58</v>
      </c>
      <c r="AV3" s="62" t="s">
        <v>56</v>
      </c>
      <c r="AX3" s="62" t="s">
        <v>57</v>
      </c>
      <c r="AZ3" s="62" t="s">
        <v>59</v>
      </c>
    </row>
    <row r="4" spans="1:53" x14ac:dyDescent="0.7">
      <c r="A4" s="70" t="s">
        <v>0</v>
      </c>
      <c r="B4" s="86" cm="1">
        <f t="array" ref="B4:B16">'1. Institution overview'!B3:B15</f>
        <v>48928</v>
      </c>
      <c r="C4" s="85">
        <f>B4/$B$4</f>
        <v>1</v>
      </c>
      <c r="D4" s="86">
        <f>F4</f>
        <v>650</v>
      </c>
      <c r="E4" s="85">
        <f>D4/B4</f>
        <v>1.328482668410726E-2</v>
      </c>
      <c r="F4" s="86">
        <f>SUM('3. Program Enrollment'!D$3:D$100)</f>
        <v>650</v>
      </c>
      <c r="G4" s="87">
        <f>F4/F4</f>
        <v>1</v>
      </c>
      <c r="H4" s="88">
        <f>'1. Institution overview'!C3</f>
        <v>24464</v>
      </c>
      <c r="I4" s="87">
        <f>H4/B4</f>
        <v>0.5</v>
      </c>
      <c r="J4" s="88">
        <f>'1. Institution overview'!D3</f>
        <v>24464</v>
      </c>
      <c r="K4" s="87">
        <f>J4/B4</f>
        <v>0.5</v>
      </c>
      <c r="L4" s="88">
        <f>SUM('4. Program Completion'!D3:D100)</f>
        <v>200</v>
      </c>
      <c r="M4" s="87">
        <f>SUM('4. Program Completion'!D3:D100)/SUM('3. Program Enrollment'!D3:D100)</f>
        <v>0.30769230769230771</v>
      </c>
      <c r="N4" s="8">
        <f ca="1">SUMIF('3. Program Enrollment'!$Q$3:$Q$101,"Yes",'3. Program Enrollment'!$D$3:$D$100)</f>
        <v>350</v>
      </c>
      <c r="O4" s="89"/>
      <c r="P4" s="8">
        <f ca="1">SUMIF('3. Program Enrollment'!$R$3:$R$101,"Yes",'3. Program Enrollment'!$D$3:$D$100)</f>
        <v>600</v>
      </c>
      <c r="Q4" s="89"/>
      <c r="R4" s="8">
        <f ca="1">SUMIF('3. Program Enrollment'!$S$3:$S$101,"Yes",'3. Program Enrollment'!$D$3:$D$100)</f>
        <v>300</v>
      </c>
      <c r="S4" s="89"/>
      <c r="T4" s="8">
        <f ca="1">SUMIF('3. Program Enrollment'!$U$3:$U$101,"Yes - required",'3. Program Enrollment'!$D$3:$D$100)</f>
        <v>250</v>
      </c>
      <c r="U4" s="89"/>
      <c r="V4" s="8">
        <f ca="1">SUMIF('3. Program Enrollment'!$U$3:$U$101,"Yes - optional",'3. Program Enrollment'!$D$3:$D$100)</f>
        <v>50</v>
      </c>
      <c r="W4" s="89"/>
      <c r="X4" s="11" cm="1">
        <f t="array" ref="X4:X16">'1. Institution overview'!E3:E15</f>
        <v>9785.6</v>
      </c>
      <c r="Y4" s="84">
        <f>X4/B4</f>
        <v>0.2</v>
      </c>
      <c r="Z4" s="8" cm="1">
        <f t="array" ref="Z4:Z16">'1. Institution overview'!F3:F15</f>
        <v>1467.84</v>
      </c>
      <c r="AA4" s="85">
        <f>Z4/B4</f>
        <v>0.03</v>
      </c>
      <c r="AB4" s="8" cm="1">
        <f t="array" ref="AB4:AB16">'1. Institution overview'!G3:G15</f>
        <v>8154.666666666667</v>
      </c>
      <c r="AC4" s="93">
        <f>AB4/H4</f>
        <v>0.33333333333333337</v>
      </c>
      <c r="AT4" s="66"/>
      <c r="AU4" s="65" cm="1">
        <f t="array" aca="1" ref="AU4:AU16" ca="1">AT4:AT16/F4:F16</f>
        <v>0</v>
      </c>
      <c r="AV4" s="66"/>
      <c r="AW4" s="65" cm="1">
        <f t="array" aca="1" ref="AW4:AW16" ca="1">AV4:AV16/F4:F16</f>
        <v>0</v>
      </c>
      <c r="AX4" s="66" cm="1">
        <f t="array" aca="1" ref="AX4:AX16" ca="1">D4:D16-R4:R16</f>
        <v>350</v>
      </c>
      <c r="AY4" s="65" cm="1">
        <f t="array" aca="1" ref="AY4:AY16" ca="1">AX4:AX16/F4:F16</f>
        <v>0.53846153846153844</v>
      </c>
      <c r="BA4" s="65"/>
    </row>
    <row r="5" spans="1:53" x14ac:dyDescent="0.7">
      <c r="A5" s="70" t="s">
        <v>1</v>
      </c>
      <c r="B5" s="86">
        <v>23485</v>
      </c>
      <c r="C5" s="85">
        <f t="shared" ref="C5:C16" si="0">B5/$B$4</f>
        <v>0.47999100719424459</v>
      </c>
      <c r="D5" s="86">
        <f t="shared" ref="D5:D16" si="1">F5</f>
        <v>300</v>
      </c>
      <c r="E5" s="85">
        <f t="shared" ref="E5:E16" si="2">D5/B5</f>
        <v>1.2774111134766872E-2</v>
      </c>
      <c r="F5" s="86">
        <f>SUM('3. Program Enrollment'!E$3:E$100)</f>
        <v>300</v>
      </c>
      <c r="G5" s="85">
        <f>SUM('3. Program Enrollment'!E3:E100)/SUM('3. Program Enrollment'!D3:D100)</f>
        <v>0.46153846153846156</v>
      </c>
      <c r="H5" s="88">
        <f>'1. Institution overview'!C4</f>
        <v>11742.5</v>
      </c>
      <c r="I5" s="87">
        <f t="shared" ref="I5:I16" si="3">H5/B5</f>
        <v>0.5</v>
      </c>
      <c r="J5" s="88">
        <f>'1. Institution overview'!D4</f>
        <v>11742.5</v>
      </c>
      <c r="K5" s="87">
        <f t="shared" ref="K5:K16" si="4">J5/B5</f>
        <v>0.5</v>
      </c>
      <c r="L5" s="86">
        <f>SUM('4. Program Completion'!E3:E100)</f>
        <v>94</v>
      </c>
      <c r="M5" s="85">
        <f>SUM('4. Program Completion'!E3:E100)/SUM('3. Program Enrollment'!E3:E100)</f>
        <v>0.31333333333333335</v>
      </c>
      <c r="N5" s="8">
        <f ca="1">SUMIF('3. Program Enrollment'!$Q$3:$Q$101,"Yes",'3. Program Enrollment'!$E$3:$E$100)</f>
        <v>180</v>
      </c>
      <c r="O5" s="85">
        <f t="shared" ref="O5:O16" ca="1" si="5">N5/F5</f>
        <v>0.6</v>
      </c>
      <c r="P5" s="8">
        <f ca="1">SUMIF('3. Program Enrollment'!$R$3:$R$101,"Yes",'3. Program Enrollment'!$E$3:$E$100)</f>
        <v>285</v>
      </c>
      <c r="Q5" s="85">
        <f t="shared" ref="Q5:Q16" ca="1" si="6">P5/F5</f>
        <v>0.95</v>
      </c>
      <c r="R5" s="8">
        <f ca="1">SUMIF('3. Program Enrollment'!$S$3:$S$101,"Yes",'3. Program Enrollment'!$E$3:$E$100)</f>
        <v>150</v>
      </c>
      <c r="S5" s="85">
        <f t="shared" ref="S5:S16" ca="1" si="7">R5/F5</f>
        <v>0.5</v>
      </c>
      <c r="T5" s="8">
        <f ca="1">SUMIF('3. Program Enrollment'!$U$3:$U$101,"Yes - required",'3. Program Enrollment'!$E$3:$E$100)</f>
        <v>135</v>
      </c>
      <c r="U5" s="85">
        <f ca="1">T5/F5</f>
        <v>0.45</v>
      </c>
      <c r="V5" s="8">
        <f ca="1">SUMIF('3. Program Enrollment'!$U$3:$U$101,"Yes - optional",'3. Program Enrollment'!$E$3:$E$100)</f>
        <v>15</v>
      </c>
      <c r="W5" s="85">
        <f ca="1">V5/F5</f>
        <v>0.05</v>
      </c>
      <c r="X5" s="8">
        <v>4697</v>
      </c>
      <c r="Y5" s="84">
        <f t="shared" ref="Y5:Y16" si="8">X5/B5</f>
        <v>0.2</v>
      </c>
      <c r="Z5" s="8">
        <v>704.55</v>
      </c>
      <c r="AA5" s="85">
        <f t="shared" ref="AA5:AA16" si="9">Z5/B5</f>
        <v>0.03</v>
      </c>
      <c r="AB5" s="8">
        <v>3914.1666666666665</v>
      </c>
      <c r="AC5" s="93">
        <f t="shared" ref="AC5:AC16" si="10">AB5/H5</f>
        <v>0.33333333333333331</v>
      </c>
      <c r="AT5" s="66">
        <f ca="1">F5-N5</f>
        <v>120</v>
      </c>
      <c r="AU5" s="65">
        <f ca="1"/>
        <v>0.4</v>
      </c>
      <c r="AV5" s="66">
        <f ca="1">F5-P5</f>
        <v>15</v>
      </c>
      <c r="AW5" s="65">
        <f ca="1"/>
        <v>0.05</v>
      </c>
      <c r="AX5" s="1">
        <f ca="1"/>
        <v>150</v>
      </c>
      <c r="AY5" s="65">
        <f ca="1"/>
        <v>0.5</v>
      </c>
      <c r="AZ5" s="66">
        <f ca="1">F5-T5</f>
        <v>165</v>
      </c>
      <c r="BA5" s="65">
        <f ca="1">AZ5/F5</f>
        <v>0.55000000000000004</v>
      </c>
    </row>
    <row r="6" spans="1:53" x14ac:dyDescent="0.7">
      <c r="A6" s="70" t="s">
        <v>2</v>
      </c>
      <c r="B6" s="86">
        <v>25443</v>
      </c>
      <c r="C6" s="85">
        <f t="shared" si="0"/>
        <v>0.52000899280575541</v>
      </c>
      <c r="D6" s="86">
        <f t="shared" si="1"/>
        <v>350</v>
      </c>
      <c r="E6" s="85">
        <f t="shared" si="2"/>
        <v>1.3756239437173289E-2</v>
      </c>
      <c r="F6" s="86">
        <f>SUM('3. Program Enrollment'!F$3:F$100)</f>
        <v>350</v>
      </c>
      <c r="G6" s="85">
        <f>SUM('3. Program Enrollment'!F3:F100)/SUM('3. Program Enrollment'!D3:D100)</f>
        <v>0.53846153846153844</v>
      </c>
      <c r="H6" s="88">
        <f>'1. Institution overview'!C5</f>
        <v>12721.5</v>
      </c>
      <c r="I6" s="87">
        <f t="shared" si="3"/>
        <v>0.5</v>
      </c>
      <c r="J6" s="88">
        <f>'1. Institution overview'!D5</f>
        <v>12721.5</v>
      </c>
      <c r="K6" s="87">
        <f t="shared" si="4"/>
        <v>0.5</v>
      </c>
      <c r="L6" s="86">
        <f>SUM('4. Program Completion'!F3:F100)</f>
        <v>106</v>
      </c>
      <c r="M6" s="85">
        <f>SUM('4. Program Completion'!F3:F100)/SUM('3. Program Enrollment'!F3:F100)</f>
        <v>0.30285714285714288</v>
      </c>
      <c r="N6" s="8">
        <f ca="1">SUMIF('3. Program Enrollment'!$Q$3:$Q$101,"Yes",'3. Program Enrollment'!$F$3:$F$100)</f>
        <v>170</v>
      </c>
      <c r="O6" s="85">
        <f t="shared" ca="1" si="5"/>
        <v>0.48571428571428571</v>
      </c>
      <c r="P6" s="8">
        <f ca="1">SUMIF('3. Program Enrollment'!$R$3:$R$101,"Yes",'3. Program Enrollment'!$F$3:$F$100)</f>
        <v>315</v>
      </c>
      <c r="Q6" s="85">
        <f t="shared" ca="1" si="6"/>
        <v>0.9</v>
      </c>
      <c r="R6" s="8">
        <f ca="1">SUMIF('3. Program Enrollment'!$S$3:$S$101,"Yes",'3. Program Enrollment'!$F$3:$F$100)</f>
        <v>150</v>
      </c>
      <c r="S6" s="85">
        <f t="shared" ca="1" si="7"/>
        <v>0.42857142857142855</v>
      </c>
      <c r="T6" s="8">
        <f ca="1">SUMIF('3. Program Enrollment'!$U$3:$U$101,"Yes - required",'3. Program Enrollment'!$F$3:$F$100)</f>
        <v>115</v>
      </c>
      <c r="U6" s="85">
        <f t="shared" ref="U6:U16" ca="1" si="11">T6/F6</f>
        <v>0.32857142857142857</v>
      </c>
      <c r="V6" s="8">
        <f ca="1">SUMIF('3. Program Enrollment'!$U$3:$U$101,"Yes - optional",'3. Program Enrollment'!$F$3:$F$100)</f>
        <v>35</v>
      </c>
      <c r="W6" s="85">
        <f t="shared" ref="W6:W16" ca="1" si="12">V6/F6</f>
        <v>0.1</v>
      </c>
      <c r="X6" s="8">
        <v>5088.6000000000004</v>
      </c>
      <c r="Y6" s="84">
        <f t="shared" si="8"/>
        <v>0.2</v>
      </c>
      <c r="Z6" s="8">
        <v>763.29</v>
      </c>
      <c r="AA6" s="85">
        <f t="shared" si="9"/>
        <v>0.03</v>
      </c>
      <c r="AB6" s="8">
        <v>4240.5</v>
      </c>
      <c r="AC6" s="93">
        <f t="shared" si="10"/>
        <v>0.33333333333333331</v>
      </c>
      <c r="AT6" s="66">
        <f t="shared" ref="AT6:AT16" ca="1" si="13">F6-N6</f>
        <v>180</v>
      </c>
      <c r="AU6" s="65">
        <f ca="1"/>
        <v>0.51428571428571423</v>
      </c>
      <c r="AV6" s="66">
        <f t="shared" ref="AV6:AV16" ca="1" si="14">F6-P6</f>
        <v>35</v>
      </c>
      <c r="AW6" s="65">
        <f ca="1"/>
        <v>0.1</v>
      </c>
      <c r="AX6" s="1">
        <f ca="1"/>
        <v>200</v>
      </c>
      <c r="AY6" s="65">
        <f ca="1"/>
        <v>0.5714285714285714</v>
      </c>
      <c r="AZ6" s="66">
        <f t="shared" ref="AZ6:AZ16" ca="1" si="15">F6-T6</f>
        <v>235</v>
      </c>
      <c r="BA6" s="65">
        <f t="shared" ref="BA6:BA16" ca="1" si="16">AZ6/F6</f>
        <v>0.67142857142857137</v>
      </c>
    </row>
    <row r="7" spans="1:53" x14ac:dyDescent="0.7">
      <c r="A7" s="70" t="s">
        <v>4</v>
      </c>
      <c r="B7" s="86">
        <v>1925</v>
      </c>
      <c r="C7" s="85">
        <f t="shared" si="0"/>
        <v>3.9343525179856113E-2</v>
      </c>
      <c r="D7" s="86">
        <f t="shared" si="1"/>
        <v>65</v>
      </c>
      <c r="E7" s="85">
        <f t="shared" si="2"/>
        <v>3.3766233766233764E-2</v>
      </c>
      <c r="F7" s="86">
        <f>SUM('3. Program Enrollment'!G$3:G$100)</f>
        <v>65</v>
      </c>
      <c r="G7" s="85">
        <f>SUM('3. Program Enrollment'!G3:G100)/SUM('3. Program Enrollment'!D3:D100)</f>
        <v>0.1</v>
      </c>
      <c r="H7" s="88">
        <f>'1. Institution overview'!C6</f>
        <v>962.5</v>
      </c>
      <c r="I7" s="87">
        <f t="shared" si="3"/>
        <v>0.5</v>
      </c>
      <c r="J7" s="88">
        <f>'1. Institution overview'!D6</f>
        <v>962.5</v>
      </c>
      <c r="K7" s="87">
        <f t="shared" si="4"/>
        <v>0.5</v>
      </c>
      <c r="L7" s="86">
        <f>SUM('4. Program Completion'!G3:G100)</f>
        <v>12</v>
      </c>
      <c r="M7" s="85">
        <f>SUM('4. Program Completion'!G3:G100)/SUM('3. Program Enrollment'!G3:G100)</f>
        <v>0.18461538461538463</v>
      </c>
      <c r="N7" s="8">
        <f ca="1">SUMIF('3. Program Enrollment'!$Q$3:$Q$101,"Yes",'3. Program Enrollment'!$G$3:$G$100)</f>
        <v>35</v>
      </c>
      <c r="O7" s="85">
        <f t="shared" ca="1" si="5"/>
        <v>0.53846153846153844</v>
      </c>
      <c r="P7" s="8">
        <f ca="1">SUMIF('3. Program Enrollment'!$R$3:$R$101,"Yes",'3. Program Enrollment'!$G$3:$G$100)</f>
        <v>60</v>
      </c>
      <c r="Q7" s="85">
        <f t="shared" ca="1" si="6"/>
        <v>0.92307692307692313</v>
      </c>
      <c r="R7" s="8">
        <f ca="1">SUMIF('3. Program Enrollment'!$S$3:$S$101,"Yes",'3. Program Enrollment'!$G$3:$G$100)</f>
        <v>30</v>
      </c>
      <c r="S7" s="85">
        <f t="shared" ca="1" si="7"/>
        <v>0.46153846153846156</v>
      </c>
      <c r="T7" s="8">
        <f ca="1">SUMIF('3. Program Enrollment'!$U$3:$U$101,"Yes - required",'3. Program Enrollment'!$G$3:$G$100)</f>
        <v>25</v>
      </c>
      <c r="U7" s="85">
        <f t="shared" ca="1" si="11"/>
        <v>0.38461538461538464</v>
      </c>
      <c r="V7" s="8">
        <f ca="1">SUMIF('3. Program Enrollment'!$U$3:$U$101,"Yes - optional",'3. Program Enrollment'!$G$3:$G$100)</f>
        <v>5</v>
      </c>
      <c r="W7" s="85">
        <f t="shared" ca="1" si="12"/>
        <v>7.6923076923076927E-2</v>
      </c>
      <c r="X7" s="8">
        <v>385</v>
      </c>
      <c r="Y7" s="84">
        <f t="shared" si="8"/>
        <v>0.2</v>
      </c>
      <c r="Z7" s="8">
        <v>57.75</v>
      </c>
      <c r="AA7" s="85">
        <f t="shared" si="9"/>
        <v>0.03</v>
      </c>
      <c r="AB7" s="8">
        <v>320.83333333333331</v>
      </c>
      <c r="AC7" s="93">
        <f t="shared" si="10"/>
        <v>0.33333333333333331</v>
      </c>
      <c r="AT7" s="66">
        <f t="shared" ca="1" si="13"/>
        <v>30</v>
      </c>
      <c r="AU7" s="65">
        <f ca="1"/>
        <v>0.46153846153846156</v>
      </c>
      <c r="AV7" s="66">
        <f t="shared" ca="1" si="14"/>
        <v>5</v>
      </c>
      <c r="AW7" s="65">
        <f ca="1"/>
        <v>7.6923076923076927E-2</v>
      </c>
      <c r="AX7" s="1">
        <f ca="1"/>
        <v>35</v>
      </c>
      <c r="AY7" s="65">
        <f ca="1"/>
        <v>0.53846153846153844</v>
      </c>
      <c r="AZ7" s="66">
        <f t="shared" ca="1" si="15"/>
        <v>40</v>
      </c>
      <c r="BA7" s="65">
        <f t="shared" ca="1" si="16"/>
        <v>0.61538461538461542</v>
      </c>
    </row>
    <row r="8" spans="1:53" x14ac:dyDescent="0.7">
      <c r="A8" s="70" t="s">
        <v>32</v>
      </c>
      <c r="B8" s="86">
        <v>26451</v>
      </c>
      <c r="C8" s="85">
        <f t="shared" si="0"/>
        <v>0.54061069326357092</v>
      </c>
      <c r="D8" s="86">
        <f t="shared" si="1"/>
        <v>65</v>
      </c>
      <c r="E8" s="85">
        <f t="shared" si="2"/>
        <v>2.457374012324676E-3</v>
      </c>
      <c r="F8" s="86">
        <f>SUM('3. Program Enrollment'!H$3:H$100)</f>
        <v>65</v>
      </c>
      <c r="G8" s="85">
        <f>SUM('3. Program Enrollment'!H3:H100)/SUM('3. Program Enrollment'!D3:D100)</f>
        <v>0.1</v>
      </c>
      <c r="H8" s="88">
        <f>'1. Institution overview'!C7</f>
        <v>13225.5</v>
      </c>
      <c r="I8" s="87">
        <f t="shared" si="3"/>
        <v>0.5</v>
      </c>
      <c r="J8" s="88">
        <f>'1. Institution overview'!D7</f>
        <v>13225.5</v>
      </c>
      <c r="K8" s="87">
        <f t="shared" si="4"/>
        <v>0.5</v>
      </c>
      <c r="L8" s="86">
        <f>SUM('4. Program Completion'!H3:H100)</f>
        <v>16</v>
      </c>
      <c r="M8" s="85">
        <f>SUM('4. Program Completion'!H3:H100)/SUM('3. Program Enrollment'!H3:H100)</f>
        <v>0.24615384615384617</v>
      </c>
      <c r="N8" s="8">
        <f ca="1">SUMIF('3. Program Enrollment'!$Q$3:$Q$101,"Yes",'3. Program Enrollment'!$H$3:$H$100)</f>
        <v>35</v>
      </c>
      <c r="O8" s="85">
        <f t="shared" ca="1" si="5"/>
        <v>0.53846153846153844</v>
      </c>
      <c r="P8" s="8">
        <f ca="1">SUMIF('3. Program Enrollment'!$R$3:$R$101,"Yes",'3. Program Enrollment'!$H$3:$H$100)</f>
        <v>60</v>
      </c>
      <c r="Q8" s="85">
        <f t="shared" ca="1" si="6"/>
        <v>0.92307692307692313</v>
      </c>
      <c r="R8" s="8">
        <f ca="1">SUMIF('3. Program Enrollment'!$S$3:$S$101,"Yes",'3. Program Enrollment'!$H$3:$H$100)</f>
        <v>30</v>
      </c>
      <c r="S8" s="85">
        <f t="shared" ca="1" si="7"/>
        <v>0.46153846153846156</v>
      </c>
      <c r="T8" s="8">
        <f ca="1">SUMIF('3. Program Enrollment'!$U$3:$U$101,"Yes - required",'3. Program Enrollment'!$H$3:$H$100)</f>
        <v>25</v>
      </c>
      <c r="U8" s="85">
        <f t="shared" ca="1" si="11"/>
        <v>0.38461538461538464</v>
      </c>
      <c r="V8" s="8">
        <f ca="1">SUMIF('3. Program Enrollment'!$U$3:$U$101,"Yes - optional",'3. Program Enrollment'!$H$3:$H$100)</f>
        <v>5</v>
      </c>
      <c r="W8" s="85">
        <f t="shared" ca="1" si="12"/>
        <v>7.6923076923076927E-2</v>
      </c>
      <c r="X8" s="8">
        <v>5290.2</v>
      </c>
      <c r="Y8" s="84">
        <f t="shared" si="8"/>
        <v>0.19999999999999998</v>
      </c>
      <c r="Z8" s="8">
        <v>793.53</v>
      </c>
      <c r="AA8" s="85">
        <f t="shared" si="9"/>
        <v>0.03</v>
      </c>
      <c r="AB8" s="8">
        <v>4408.5</v>
      </c>
      <c r="AC8" s="93">
        <f t="shared" si="10"/>
        <v>0.33333333333333331</v>
      </c>
      <c r="AT8" s="66">
        <f t="shared" ca="1" si="13"/>
        <v>30</v>
      </c>
      <c r="AU8" s="65">
        <f ca="1"/>
        <v>0.46153846153846156</v>
      </c>
      <c r="AV8" s="66">
        <f t="shared" ca="1" si="14"/>
        <v>5</v>
      </c>
      <c r="AW8" s="65">
        <f ca="1"/>
        <v>7.6923076923076927E-2</v>
      </c>
      <c r="AX8" s="1">
        <f ca="1"/>
        <v>35</v>
      </c>
      <c r="AY8" s="65">
        <f ca="1"/>
        <v>0.53846153846153844</v>
      </c>
      <c r="AZ8" s="66">
        <f t="shared" ca="1" si="15"/>
        <v>40</v>
      </c>
      <c r="BA8" s="65">
        <f t="shared" ca="1" si="16"/>
        <v>0.61538461538461542</v>
      </c>
    </row>
    <row r="9" spans="1:53" x14ac:dyDescent="0.7">
      <c r="A9" s="70" t="s">
        <v>5</v>
      </c>
      <c r="B9" s="86">
        <v>6132</v>
      </c>
      <c r="C9" s="85">
        <f t="shared" si="0"/>
        <v>0.12532701111837802</v>
      </c>
      <c r="D9" s="86">
        <f t="shared" si="1"/>
        <v>91</v>
      </c>
      <c r="E9" s="85">
        <f t="shared" si="2"/>
        <v>1.4840182648401826E-2</v>
      </c>
      <c r="F9" s="86">
        <f>SUM('3. Program Enrollment'!I$3:I$100)</f>
        <v>91</v>
      </c>
      <c r="G9" s="85">
        <f>SUM('3. Program Enrollment'!I3:I100)/SUM('3. Program Enrollment'!D3:D100)</f>
        <v>0.14000000000000001</v>
      </c>
      <c r="H9" s="88">
        <f>'1. Institution overview'!C8</f>
        <v>3066</v>
      </c>
      <c r="I9" s="87">
        <f t="shared" si="3"/>
        <v>0.5</v>
      </c>
      <c r="J9" s="88">
        <f>'1. Institution overview'!D8</f>
        <v>3066</v>
      </c>
      <c r="K9" s="87">
        <f t="shared" si="4"/>
        <v>0.5</v>
      </c>
      <c r="L9" s="86">
        <f>SUM('4. Program Completion'!I3:I100)</f>
        <v>0</v>
      </c>
      <c r="M9" s="85">
        <f>SUM('4. Program Completion'!I3:I100)/SUM('3. Program Enrollment'!I3:I100)</f>
        <v>0</v>
      </c>
      <c r="N9" s="8">
        <f ca="1">SUMIF('3. Program Enrollment'!$Q$3:$Q$101,"Yes",'3. Program Enrollment'!$I$3:$I$100)</f>
        <v>49</v>
      </c>
      <c r="O9" s="85">
        <f t="shared" ca="1" si="5"/>
        <v>0.53846153846153844</v>
      </c>
      <c r="P9" s="8">
        <f ca="1">SUMIF('3. Program Enrollment'!$R$3:$R$101,"Yes",'3. Program Enrollment'!$I$3:$I$100)</f>
        <v>84</v>
      </c>
      <c r="Q9" s="85">
        <f t="shared" ca="1" si="6"/>
        <v>0.92307692307692313</v>
      </c>
      <c r="R9" s="8">
        <f ca="1">SUMIF('3. Program Enrollment'!$S$3:$S$101,"Yes",'3. Program Enrollment'!$I$3:$I$100)</f>
        <v>42</v>
      </c>
      <c r="S9" s="85">
        <f t="shared" ca="1" si="7"/>
        <v>0.46153846153846156</v>
      </c>
      <c r="T9" s="8">
        <f ca="1">SUMIF('3. Program Enrollment'!$U$3:$U$101,"Yes - required",'3. Program Enrollment'!$I$3:$I$100)</f>
        <v>35</v>
      </c>
      <c r="U9" s="85">
        <f t="shared" ca="1" si="11"/>
        <v>0.38461538461538464</v>
      </c>
      <c r="V9" s="8">
        <f ca="1">SUMIF('3. Program Enrollment'!$U$3:$U$101,"Yes - optional",'3. Program Enrollment'!$I$3:$I$100)</f>
        <v>7</v>
      </c>
      <c r="W9" s="85">
        <f t="shared" ca="1" si="12"/>
        <v>7.6923076923076927E-2</v>
      </c>
      <c r="X9" s="8">
        <v>1226.4000000000001</v>
      </c>
      <c r="Y9" s="84">
        <f t="shared" si="8"/>
        <v>0.2</v>
      </c>
      <c r="Z9" s="8">
        <v>183.95999999999998</v>
      </c>
      <c r="AA9" s="85">
        <f t="shared" si="9"/>
        <v>2.9999999999999995E-2</v>
      </c>
      <c r="AB9" s="8">
        <v>1022</v>
      </c>
      <c r="AC9" s="93">
        <f t="shared" si="10"/>
        <v>0.33333333333333331</v>
      </c>
      <c r="AT9" s="66">
        <f t="shared" ca="1" si="13"/>
        <v>42</v>
      </c>
      <c r="AU9" s="65">
        <f ca="1"/>
        <v>0.46153846153846156</v>
      </c>
      <c r="AV9" s="66">
        <f t="shared" ca="1" si="14"/>
        <v>7</v>
      </c>
      <c r="AW9" s="65">
        <f ca="1"/>
        <v>7.6923076923076927E-2</v>
      </c>
      <c r="AX9" s="1">
        <f ca="1"/>
        <v>49</v>
      </c>
      <c r="AY9" s="65">
        <f ca="1"/>
        <v>0.53846153846153844</v>
      </c>
      <c r="AZ9" s="66">
        <f t="shared" ca="1" si="15"/>
        <v>56</v>
      </c>
      <c r="BA9" s="65">
        <f t="shared" ca="1" si="16"/>
        <v>0.61538461538461542</v>
      </c>
    </row>
    <row r="10" spans="1:53" x14ac:dyDescent="0.7">
      <c r="A10" s="70" t="s">
        <v>11</v>
      </c>
      <c r="B10" s="86">
        <v>3488</v>
      </c>
      <c r="C10" s="85">
        <f t="shared" si="0"/>
        <v>7.1288423806409415E-2</v>
      </c>
      <c r="D10" s="86">
        <f t="shared" si="1"/>
        <v>195</v>
      </c>
      <c r="E10" s="85">
        <f t="shared" si="2"/>
        <v>5.5905963302752291E-2</v>
      </c>
      <c r="F10" s="86">
        <f>SUM('3. Program Enrollment'!J$3:J$100)</f>
        <v>195</v>
      </c>
      <c r="G10" s="85">
        <f>SUM('3. Program Enrollment'!J3:J100)/SUM('3. Program Enrollment'!D3:D100)</f>
        <v>0.3</v>
      </c>
      <c r="H10" s="88">
        <f>'1. Institution overview'!C9</f>
        <v>1744</v>
      </c>
      <c r="I10" s="87">
        <f t="shared" si="3"/>
        <v>0.5</v>
      </c>
      <c r="J10" s="88">
        <f>'1. Institution overview'!D9</f>
        <v>1744</v>
      </c>
      <c r="K10" s="87">
        <f t="shared" si="4"/>
        <v>0.5</v>
      </c>
      <c r="L10" s="86">
        <f>SUM('4. Program Completion'!J3:J100)</f>
        <v>13</v>
      </c>
      <c r="M10" s="85">
        <f>SUM('4. Program Completion'!J3:J100)/SUM('3. Program Enrollment'!J3:J100)</f>
        <v>6.6666666666666666E-2</v>
      </c>
      <c r="N10" s="8">
        <f ca="1">SUMIF('3. Program Enrollment'!$Q$3:$Q$101,"Yes",'3. Program Enrollment'!$J$3:$J$100)</f>
        <v>105</v>
      </c>
      <c r="O10" s="85">
        <f t="shared" ca="1" si="5"/>
        <v>0.53846153846153844</v>
      </c>
      <c r="P10" s="8">
        <f ca="1">SUMIF('3. Program Enrollment'!$R$3:$R$101,"Yes",'3. Program Enrollment'!$J$3:$J$100)</f>
        <v>180</v>
      </c>
      <c r="Q10" s="85">
        <f t="shared" ca="1" si="6"/>
        <v>0.92307692307692313</v>
      </c>
      <c r="R10" s="8">
        <f ca="1">SUMIF('3. Program Enrollment'!$S$3:$S$101,"Yes",'3. Program Enrollment'!$J$3:$J$100)</f>
        <v>90</v>
      </c>
      <c r="S10" s="85">
        <f t="shared" ca="1" si="7"/>
        <v>0.46153846153846156</v>
      </c>
      <c r="T10" s="8">
        <f ca="1">SUMIF('3. Program Enrollment'!$U$3:$U$101,"Yes - required",'3. Program Enrollment'!$J$3:$J$100)</f>
        <v>75</v>
      </c>
      <c r="U10" s="85">
        <f t="shared" ca="1" si="11"/>
        <v>0.38461538461538464</v>
      </c>
      <c r="V10" s="8">
        <f ca="1">SUMIF('3. Program Enrollment'!$U$3:$U$101,"Yes - optional",'3. Program Enrollment'!$J$3:$J$100)</f>
        <v>15</v>
      </c>
      <c r="W10" s="85">
        <f t="shared" ca="1" si="12"/>
        <v>7.6923076923076927E-2</v>
      </c>
      <c r="X10" s="8">
        <v>697.6</v>
      </c>
      <c r="Y10" s="84">
        <f t="shared" si="8"/>
        <v>0.2</v>
      </c>
      <c r="Z10" s="8">
        <v>104.64</v>
      </c>
      <c r="AA10" s="85">
        <f t="shared" si="9"/>
        <v>0.03</v>
      </c>
      <c r="AB10" s="8">
        <v>581.33333333333337</v>
      </c>
      <c r="AC10" s="93">
        <f t="shared" si="10"/>
        <v>0.33333333333333337</v>
      </c>
      <c r="AT10" s="66">
        <f t="shared" ca="1" si="13"/>
        <v>90</v>
      </c>
      <c r="AU10" s="65">
        <f ca="1"/>
        <v>0.46153846153846156</v>
      </c>
      <c r="AV10" s="66">
        <f t="shared" ca="1" si="14"/>
        <v>15</v>
      </c>
      <c r="AW10" s="65">
        <f ca="1"/>
        <v>7.6923076923076927E-2</v>
      </c>
      <c r="AX10" s="1">
        <f ca="1"/>
        <v>105</v>
      </c>
      <c r="AY10" s="65">
        <f ca="1"/>
        <v>0.53846153846153844</v>
      </c>
      <c r="AZ10" s="66">
        <f t="shared" ca="1" si="15"/>
        <v>120</v>
      </c>
      <c r="BA10" s="65">
        <f t="shared" ca="1" si="16"/>
        <v>0.61538461538461542</v>
      </c>
    </row>
    <row r="11" spans="1:53" x14ac:dyDescent="0.7">
      <c r="A11" s="70" t="s">
        <v>31</v>
      </c>
      <c r="B11" s="86">
        <v>121</v>
      </c>
      <c r="C11" s="85">
        <f t="shared" si="0"/>
        <v>2.4730215827338128E-3</v>
      </c>
      <c r="D11" s="86">
        <f t="shared" si="1"/>
        <v>39</v>
      </c>
      <c r="E11" s="85">
        <f t="shared" si="2"/>
        <v>0.32231404958677684</v>
      </c>
      <c r="F11" s="86">
        <f>SUM('3. Program Enrollment'!K$3:K$100)</f>
        <v>39</v>
      </c>
      <c r="G11" s="85">
        <f>SUM('3. Program Enrollment'!K3:K100)/SUM('3. Program Enrollment'!D3:D100)</f>
        <v>0.06</v>
      </c>
      <c r="H11" s="88">
        <f>'1. Institution overview'!C10</f>
        <v>60.5</v>
      </c>
      <c r="I11" s="87">
        <f t="shared" si="3"/>
        <v>0.5</v>
      </c>
      <c r="J11" s="88">
        <f>'1. Institution overview'!D10</f>
        <v>60.5</v>
      </c>
      <c r="K11" s="87">
        <f t="shared" si="4"/>
        <v>0.5</v>
      </c>
      <c r="L11" s="86">
        <f>SUM('4. Program Completion'!K3:K100)</f>
        <v>0</v>
      </c>
      <c r="M11" s="85">
        <f>SUM('4. Program Completion'!K3:K100)/SUM('3. Program Enrollment'!K3:K100)</f>
        <v>0</v>
      </c>
      <c r="N11" s="8">
        <f ca="1">SUMIF('3. Program Enrollment'!$Q$3:$Q$101,"Yes",'3. Program Enrollment'!$K$3:$K$100)</f>
        <v>21</v>
      </c>
      <c r="O11" s="85">
        <f t="shared" ca="1" si="5"/>
        <v>0.53846153846153844</v>
      </c>
      <c r="P11" s="8">
        <f ca="1">SUMIF('3. Program Enrollment'!$R$3:$R$101,"Yes",'3. Program Enrollment'!$K$3:$K$100)</f>
        <v>36</v>
      </c>
      <c r="Q11" s="85">
        <f t="shared" ca="1" si="6"/>
        <v>0.92307692307692313</v>
      </c>
      <c r="R11" s="8">
        <f ca="1">SUMIF('3. Program Enrollment'!$S$3:$S$101,"Yes",'3. Program Enrollment'!$K$3:$K$100)</f>
        <v>18</v>
      </c>
      <c r="S11" s="85">
        <f t="shared" ca="1" si="7"/>
        <v>0.46153846153846156</v>
      </c>
      <c r="T11" s="8">
        <f ca="1">SUMIF('3. Program Enrollment'!$U$3:$U$101,"Yes - required",'3. Program Enrollment'!$K$3:$K$100)</f>
        <v>15</v>
      </c>
      <c r="U11" s="85">
        <f t="shared" ca="1" si="11"/>
        <v>0.38461538461538464</v>
      </c>
      <c r="V11" s="8">
        <f ca="1">SUMIF('3. Program Enrollment'!$U$3:$U$101,"Yes - optional",'3. Program Enrollment'!$K$3:$K$100)</f>
        <v>3</v>
      </c>
      <c r="W11" s="85">
        <f t="shared" ca="1" si="12"/>
        <v>7.6923076923076927E-2</v>
      </c>
      <c r="X11" s="8">
        <v>24.2</v>
      </c>
      <c r="Y11" s="84">
        <f t="shared" si="8"/>
        <v>0.19999999999999998</v>
      </c>
      <c r="Z11" s="8">
        <v>3.63</v>
      </c>
      <c r="AA11" s="85">
        <f t="shared" si="9"/>
        <v>0.03</v>
      </c>
      <c r="AB11" s="8">
        <v>20.166666666666668</v>
      </c>
      <c r="AC11" s="93">
        <f t="shared" si="10"/>
        <v>0.33333333333333337</v>
      </c>
      <c r="AT11" s="66">
        <f t="shared" ca="1" si="13"/>
        <v>18</v>
      </c>
      <c r="AU11" s="65">
        <f ca="1"/>
        <v>0.46153846153846156</v>
      </c>
      <c r="AV11" s="66">
        <f t="shared" ca="1" si="14"/>
        <v>3</v>
      </c>
      <c r="AW11" s="65">
        <f ca="1"/>
        <v>7.6923076923076927E-2</v>
      </c>
      <c r="AX11" s="1">
        <f ca="1"/>
        <v>21</v>
      </c>
      <c r="AY11" s="65">
        <f ca="1"/>
        <v>0.53846153846153844</v>
      </c>
      <c r="AZ11" s="66">
        <f t="shared" ca="1" si="15"/>
        <v>24</v>
      </c>
      <c r="BA11" s="65">
        <f t="shared" ca="1" si="16"/>
        <v>0.61538461538461542</v>
      </c>
    </row>
    <row r="12" spans="1:53" x14ac:dyDescent="0.7">
      <c r="A12" s="70" t="s">
        <v>33</v>
      </c>
      <c r="B12" s="86">
        <v>10811</v>
      </c>
      <c r="C12" s="85">
        <f t="shared" si="0"/>
        <v>0.22095732504905166</v>
      </c>
      <c r="D12" s="86">
        <f t="shared" si="1"/>
        <v>195</v>
      </c>
      <c r="E12" s="85">
        <f t="shared" si="2"/>
        <v>1.8037184349273889E-2</v>
      </c>
      <c r="F12" s="86">
        <f>SUM('3. Program Enrollment'!L$3:L$100)</f>
        <v>195</v>
      </c>
      <c r="G12" s="85">
        <f>SUM('3. Program Enrollment'!L3:L100)/SUM('3. Program Enrollment'!D3:D100)</f>
        <v>0.3</v>
      </c>
      <c r="H12" s="88">
        <f>'1. Institution overview'!C11</f>
        <v>5405.5</v>
      </c>
      <c r="I12" s="87">
        <f t="shared" si="3"/>
        <v>0.5</v>
      </c>
      <c r="J12" s="88">
        <f>'1. Institution overview'!D11</f>
        <v>5405.5</v>
      </c>
      <c r="K12" s="87">
        <f t="shared" si="4"/>
        <v>0.5</v>
      </c>
      <c r="L12" s="86">
        <f>SUM('4. Program Completion'!L3:L101)</f>
        <v>65</v>
      </c>
      <c r="M12" s="85">
        <f>SUM('4. Program Completion'!L3:L100)/SUM('3. Program Enrollment'!L3:L100)</f>
        <v>0.33333333333333331</v>
      </c>
      <c r="N12" s="8">
        <f ca="1">SUMIF('3. Program Enrollment'!$Q$3:$Q$101,"Yes",'3. Program Enrollment'!$L$3:$L$100)</f>
        <v>105</v>
      </c>
      <c r="O12" s="85">
        <f t="shared" ca="1" si="5"/>
        <v>0.53846153846153844</v>
      </c>
      <c r="P12" s="8">
        <f ca="1">SUMIF('3. Program Enrollment'!$R$3:$R$101,"Yes",'3. Program Enrollment'!$L$3:$L$100)</f>
        <v>180</v>
      </c>
      <c r="Q12" s="85">
        <f t="shared" ca="1" si="6"/>
        <v>0.92307692307692313</v>
      </c>
      <c r="R12" s="8">
        <f ca="1">SUMIF('3. Program Enrollment'!$S$3:$S$101,"Yes",'3. Program Enrollment'!$L$3:$L$100)</f>
        <v>90</v>
      </c>
      <c r="S12" s="85">
        <f t="shared" ca="1" si="7"/>
        <v>0.46153846153846156</v>
      </c>
      <c r="T12" s="8">
        <f ca="1">SUMIF('3. Program Enrollment'!$U$3:$U$101,"Yes - required",'3. Program Enrollment'!$L$3:$L$100)</f>
        <v>75</v>
      </c>
      <c r="U12" s="85">
        <f t="shared" ca="1" si="11"/>
        <v>0.38461538461538464</v>
      </c>
      <c r="V12" s="8">
        <f ca="1">SUMIF('3. Program Enrollment'!$U$3:$U$101,"Yes - optional",'3. Program Enrollment'!$L$3:$L$100)</f>
        <v>15</v>
      </c>
      <c r="W12" s="85">
        <f t="shared" ca="1" si="12"/>
        <v>7.6923076923076927E-2</v>
      </c>
      <c r="X12" s="8">
        <v>2162.1999999999998</v>
      </c>
      <c r="Y12" s="84">
        <f t="shared" si="8"/>
        <v>0.19999999999999998</v>
      </c>
      <c r="Z12" s="8">
        <v>324.33</v>
      </c>
      <c r="AA12" s="85">
        <f t="shared" si="9"/>
        <v>0.03</v>
      </c>
      <c r="AB12" s="8">
        <v>1801.8333333333333</v>
      </c>
      <c r="AC12" s="93">
        <f t="shared" si="10"/>
        <v>0.33333333333333331</v>
      </c>
      <c r="AT12" s="66">
        <f t="shared" ca="1" si="13"/>
        <v>90</v>
      </c>
      <c r="AU12" s="65">
        <f ca="1"/>
        <v>0.46153846153846156</v>
      </c>
      <c r="AV12" s="66">
        <f t="shared" ca="1" si="14"/>
        <v>15</v>
      </c>
      <c r="AW12" s="65">
        <f ca="1"/>
        <v>7.6923076923076927E-2</v>
      </c>
      <c r="AX12" s="1">
        <f ca="1"/>
        <v>105</v>
      </c>
      <c r="AY12" s="65">
        <f ca="1"/>
        <v>0.53846153846153844</v>
      </c>
      <c r="AZ12" s="66">
        <f t="shared" ca="1" si="15"/>
        <v>120</v>
      </c>
      <c r="BA12" s="65">
        <f t="shared" ca="1" si="16"/>
        <v>0.61538461538461542</v>
      </c>
    </row>
    <row r="13" spans="1:53" s="63" customFormat="1" x14ac:dyDescent="0.7">
      <c r="A13" s="71" t="s">
        <v>9</v>
      </c>
      <c r="B13" s="88">
        <v>8928</v>
      </c>
      <c r="C13" s="85">
        <f t="shared" si="0"/>
        <v>0.18247220405493786</v>
      </c>
      <c r="D13" s="88">
        <f t="shared" si="1"/>
        <v>323</v>
      </c>
      <c r="E13" s="85">
        <f t="shared" si="2"/>
        <v>3.6178315412186378E-2</v>
      </c>
      <c r="F13" s="88">
        <f>SUM('3. Program Enrollment'!M$3:M$100)</f>
        <v>323</v>
      </c>
      <c r="G13" s="87">
        <f>SUM('3. Program Enrollment'!M3:M100)/SUM('3. Program Enrollment'!D3:D100)</f>
        <v>0.49692307692307691</v>
      </c>
      <c r="H13" s="88">
        <f>'1. Institution overview'!C12</f>
        <v>4464</v>
      </c>
      <c r="I13" s="87">
        <f t="shared" si="3"/>
        <v>0.5</v>
      </c>
      <c r="J13" s="88">
        <f>'1. Institution overview'!D12</f>
        <v>4464</v>
      </c>
      <c r="K13" s="87">
        <f t="shared" si="4"/>
        <v>0.5</v>
      </c>
      <c r="L13" s="88">
        <f>SUM('4. Program Completion'!M3:M101)</f>
        <v>78</v>
      </c>
      <c r="M13" s="87">
        <f>SUM('4. Program Completion'!M3:M100)/SUM('3. Program Enrollment'!M3:M100)</f>
        <v>0.24148606811145512</v>
      </c>
      <c r="N13" s="73">
        <f ca="1">SUMIF('3. Program Enrollment'!$Q$3:$Q$101,"Yes",'3. Program Enrollment'!$M$3:$M$100)</f>
        <v>215</v>
      </c>
      <c r="O13" s="85">
        <f t="shared" ca="1" si="5"/>
        <v>0.66563467492260064</v>
      </c>
      <c r="P13" s="73">
        <f ca="1">SUMIF('3. Program Enrollment'!$R$3:$R$101,"Yes",'3. Program Enrollment'!$M$3:$M$100)</f>
        <v>293</v>
      </c>
      <c r="Q13" s="85">
        <f t="shared" ca="1" si="6"/>
        <v>0.90712074303405577</v>
      </c>
      <c r="R13" s="73">
        <f ca="1">SUMIF('3. Program Enrollment'!$S$3:$S$101,"Yes",'3. Program Enrollment'!$M$3:$M$100)</f>
        <v>129</v>
      </c>
      <c r="S13" s="85">
        <f t="shared" ca="1" si="7"/>
        <v>0.39938080495356038</v>
      </c>
      <c r="T13" s="73">
        <f ca="1">SUMIF('3. Program Enrollment'!$U$3:$U$101,"Yes - required",'3. Program Enrollment'!$M$3:$M$100)</f>
        <v>120</v>
      </c>
      <c r="U13" s="85">
        <f t="shared" ca="1" si="11"/>
        <v>0.37151702786377711</v>
      </c>
      <c r="V13" s="73">
        <f ca="1">SUMIF('3. Program Enrollment'!$U$3:$U$101,"Yes - optional",'3. Program Enrollment'!$M$3:$M$100)</f>
        <v>30</v>
      </c>
      <c r="W13" s="85">
        <f t="shared" ca="1" si="12"/>
        <v>9.2879256965944276E-2</v>
      </c>
      <c r="X13" s="73">
        <v>1785.6</v>
      </c>
      <c r="Y13" s="84">
        <f t="shared" si="8"/>
        <v>0.19999999999999998</v>
      </c>
      <c r="Z13" s="73">
        <v>267.83999999999997</v>
      </c>
      <c r="AA13" s="85">
        <f t="shared" si="9"/>
        <v>0.03</v>
      </c>
      <c r="AB13" s="73">
        <v>1488</v>
      </c>
      <c r="AC13" s="93">
        <f t="shared" si="10"/>
        <v>0.33333333333333331</v>
      </c>
      <c r="AT13" s="66">
        <f t="shared" ca="1" si="13"/>
        <v>108</v>
      </c>
      <c r="AU13" s="67">
        <f ca="1"/>
        <v>0.33436532507739936</v>
      </c>
      <c r="AV13" s="66">
        <f t="shared" ca="1" si="14"/>
        <v>30</v>
      </c>
      <c r="AW13" s="67">
        <f ca="1"/>
        <v>9.2879256965944276E-2</v>
      </c>
      <c r="AX13" s="63">
        <f ca="1"/>
        <v>194</v>
      </c>
      <c r="AY13" s="67">
        <f ca="1"/>
        <v>0.60061919504643968</v>
      </c>
      <c r="AZ13" s="66">
        <f t="shared" ca="1" si="15"/>
        <v>203</v>
      </c>
      <c r="BA13" s="65">
        <f t="shared" ca="1" si="16"/>
        <v>0.62848297213622295</v>
      </c>
    </row>
    <row r="14" spans="1:53" s="63" customFormat="1" x14ac:dyDescent="0.7">
      <c r="A14" s="71" t="s">
        <v>78</v>
      </c>
      <c r="B14" s="88">
        <v>48928</v>
      </c>
      <c r="C14" s="85">
        <f t="shared" si="0"/>
        <v>1</v>
      </c>
      <c r="D14" s="88">
        <f t="shared" si="1"/>
        <v>158</v>
      </c>
      <c r="E14" s="85">
        <f t="shared" si="2"/>
        <v>3.2292347939829953E-3</v>
      </c>
      <c r="F14" s="88">
        <f>SUM('3. Program Enrollment'!N$3:N$100)</f>
        <v>158</v>
      </c>
      <c r="G14" s="87">
        <f>SUM('3. Program Enrollment'!N3:N100)/SUM('3. Program Enrollment'!D3:D100)</f>
        <v>0.24307692307692308</v>
      </c>
      <c r="H14" s="88">
        <f>'1. Institution overview'!C13</f>
        <v>24464</v>
      </c>
      <c r="I14" s="87">
        <f t="shared" si="3"/>
        <v>0.5</v>
      </c>
      <c r="J14" s="88">
        <f>'1. Institution overview'!D13</f>
        <v>24464</v>
      </c>
      <c r="K14" s="87">
        <f t="shared" si="4"/>
        <v>0.5</v>
      </c>
      <c r="L14" s="88">
        <f>SUM('4. Program Completion'!N3:N101)</f>
        <v>26</v>
      </c>
      <c r="M14" s="87">
        <f>SUM('4. Program Completion'!N3:N100)/SUM('3. Program Enrollment'!N3:N100)</f>
        <v>0.16455696202531644</v>
      </c>
      <c r="N14" s="73">
        <f ca="1">SUMIF('3. Program Enrollment'!$Q$3:$Q$101,"Yes",'3. Program Enrollment'!$N$3:$N$100)</f>
        <v>106</v>
      </c>
      <c r="O14" s="85">
        <f t="shared" ca="1" si="5"/>
        <v>0.67088607594936711</v>
      </c>
      <c r="P14" s="73">
        <f ca="1">SUMIF('3. Program Enrollment'!$R$3:$R$101,"Yes",'3. Program Enrollment'!$N$3:$N$100)</f>
        <v>138</v>
      </c>
      <c r="Q14" s="85">
        <f t="shared" ca="1" si="6"/>
        <v>0.87341772151898733</v>
      </c>
      <c r="R14" s="73">
        <f ca="1">SUMIF('3. Program Enrollment'!$S$3:$S$101,"Yes",'3. Program Enrollment'!$N$3:$N$100)</f>
        <v>69</v>
      </c>
      <c r="S14" s="85">
        <f t="shared" ca="1" si="7"/>
        <v>0.43670886075949367</v>
      </c>
      <c r="T14" s="73">
        <f ca="1">SUMIF('3. Program Enrollment'!$U$3:$U$101,"Yes - required",'3. Program Enrollment'!$N$3:$N$100)</f>
        <v>66</v>
      </c>
      <c r="U14" s="85">
        <f t="shared" ca="1" si="11"/>
        <v>0.41772151898734178</v>
      </c>
      <c r="V14" s="73">
        <f ca="1">SUMIF('3. Program Enrollment'!$U$3:$U$101,"Yes - optional",'3. Program Enrollment'!$N$3:$N$100)</f>
        <v>20</v>
      </c>
      <c r="W14" s="85">
        <f t="shared" ca="1" si="12"/>
        <v>0.12658227848101267</v>
      </c>
      <c r="X14" s="73">
        <v>9785.6</v>
      </c>
      <c r="Y14" s="84">
        <f t="shared" si="8"/>
        <v>0.2</v>
      </c>
      <c r="Z14" s="73">
        <v>1467.84</v>
      </c>
      <c r="AA14" s="85">
        <f t="shared" si="9"/>
        <v>0.03</v>
      </c>
      <c r="AB14" s="73">
        <v>8154.666666666667</v>
      </c>
      <c r="AC14" s="93">
        <f t="shared" si="10"/>
        <v>0.33333333333333337</v>
      </c>
      <c r="AT14" s="66">
        <f t="shared" ca="1" si="13"/>
        <v>52</v>
      </c>
      <c r="AU14" s="67">
        <f ca="1"/>
        <v>0.32911392405063289</v>
      </c>
      <c r="AV14" s="66">
        <f t="shared" ca="1" si="14"/>
        <v>20</v>
      </c>
      <c r="AW14" s="67">
        <f ca="1"/>
        <v>0.12658227848101267</v>
      </c>
      <c r="AX14" s="63">
        <f ca="1"/>
        <v>89</v>
      </c>
      <c r="AY14" s="67">
        <f ca="1"/>
        <v>0.56329113924050633</v>
      </c>
      <c r="AZ14" s="66">
        <f t="shared" ca="1" si="15"/>
        <v>92</v>
      </c>
      <c r="BA14" s="65">
        <f t="shared" ca="1" si="16"/>
        <v>0.58227848101265822</v>
      </c>
    </row>
    <row r="15" spans="1:53" x14ac:dyDescent="0.7">
      <c r="A15" s="70" t="s">
        <v>34</v>
      </c>
      <c r="B15" s="86">
        <v>8308</v>
      </c>
      <c r="C15" s="85">
        <f t="shared" si="0"/>
        <v>0.16980052321778941</v>
      </c>
      <c r="D15" s="86">
        <f t="shared" si="1"/>
        <v>26</v>
      </c>
      <c r="E15" s="85">
        <f t="shared" si="2"/>
        <v>3.1295137217140106E-3</v>
      </c>
      <c r="F15" s="86">
        <f>SUM('3. Program Enrollment'!O$3:O$100)</f>
        <v>26</v>
      </c>
      <c r="G15" s="85">
        <f>SUM('3. Program Enrollment'!O3:O100)/SUM('3. Program Enrollment'!D3:D100)</f>
        <v>0.04</v>
      </c>
      <c r="H15" s="88">
        <f>'1. Institution overview'!C14</f>
        <v>4154</v>
      </c>
      <c r="I15" s="87">
        <f t="shared" si="3"/>
        <v>0.5</v>
      </c>
      <c r="J15" s="88">
        <f>'1. Institution overview'!D14</f>
        <v>4154</v>
      </c>
      <c r="K15" s="87">
        <f t="shared" si="4"/>
        <v>0.5</v>
      </c>
      <c r="L15" s="86">
        <f>SUM('4. Program Completion'!O3:O101)</f>
        <v>13</v>
      </c>
      <c r="M15" s="85">
        <f>SUM('4. Program Completion'!O3:O100)/SUM('3. Program Enrollment'!O3:O100)</f>
        <v>0.5</v>
      </c>
      <c r="N15" s="8">
        <f ca="1">SUMIF('3. Program Enrollment'!$Q$3:$Q$101,"Yes",'3. Program Enrollment'!$O$3:$O$100)</f>
        <v>14</v>
      </c>
      <c r="O15" s="85">
        <f t="shared" ca="1" si="5"/>
        <v>0.53846153846153844</v>
      </c>
      <c r="P15" s="8">
        <f ca="1">SUMIF('3. Program Enrollment'!$R$3:$R$101,"Yes",'3. Program Enrollment'!$O$3:$O$100)</f>
        <v>24</v>
      </c>
      <c r="Q15" s="85">
        <f t="shared" ca="1" si="6"/>
        <v>0.92307692307692313</v>
      </c>
      <c r="R15" s="8">
        <f ca="1">SUMIF('3. Program Enrollment'!$S$3:$S$101,"Yes",'3. Program Enrollment'!$O$3:$O$100)</f>
        <v>12</v>
      </c>
      <c r="S15" s="85">
        <f t="shared" ca="1" si="7"/>
        <v>0.46153846153846156</v>
      </c>
      <c r="T15" s="8">
        <f ca="1">SUMIF('3. Program Enrollment'!$U$3:$U$101,"Yes - required",'3. Program Enrollment'!$O$3:$O$100)</f>
        <v>10</v>
      </c>
      <c r="U15" s="85">
        <f t="shared" ca="1" si="11"/>
        <v>0.38461538461538464</v>
      </c>
      <c r="V15" s="8">
        <f ca="1">SUMIF('3. Program Enrollment'!$U$3:$U$101,"Yes - optional",'3. Program Enrollment'!$O$3:$O$100)</f>
        <v>2</v>
      </c>
      <c r="W15" s="85">
        <f t="shared" ca="1" si="12"/>
        <v>7.6923076923076927E-2</v>
      </c>
      <c r="X15" s="8">
        <v>1661.6</v>
      </c>
      <c r="Y15" s="84">
        <f t="shared" si="8"/>
        <v>0.19999999999999998</v>
      </c>
      <c r="Z15" s="8">
        <v>249.23999999999998</v>
      </c>
      <c r="AA15" s="85">
        <f t="shared" si="9"/>
        <v>0.03</v>
      </c>
      <c r="AB15" s="8">
        <v>1384.6666666666667</v>
      </c>
      <c r="AC15" s="93">
        <f t="shared" si="10"/>
        <v>0.33333333333333337</v>
      </c>
      <c r="AT15" s="66">
        <f t="shared" ca="1" si="13"/>
        <v>12</v>
      </c>
      <c r="AU15" s="65">
        <f ca="1"/>
        <v>0.46153846153846156</v>
      </c>
      <c r="AV15" s="66">
        <f t="shared" ca="1" si="14"/>
        <v>2</v>
      </c>
      <c r="AW15" s="65">
        <f ca="1"/>
        <v>7.6923076923076927E-2</v>
      </c>
      <c r="AX15" s="1">
        <f ca="1"/>
        <v>14</v>
      </c>
      <c r="AY15" s="65">
        <f ca="1"/>
        <v>0.53846153846153844</v>
      </c>
      <c r="AZ15" s="66">
        <f t="shared" ca="1" si="15"/>
        <v>16</v>
      </c>
      <c r="BA15" s="65">
        <f t="shared" ca="1" si="16"/>
        <v>0.61538461538461542</v>
      </c>
    </row>
    <row r="16" spans="1:53" ht="15.25" thickBot="1" x14ac:dyDescent="0.85">
      <c r="A16" s="72" t="s">
        <v>30</v>
      </c>
      <c r="B16" s="94">
        <v>500</v>
      </c>
      <c r="C16" s="95">
        <f t="shared" si="0"/>
        <v>1.0219097449313277E-2</v>
      </c>
      <c r="D16" s="94">
        <f t="shared" si="1"/>
        <v>8</v>
      </c>
      <c r="E16" s="95">
        <f t="shared" si="2"/>
        <v>1.6E-2</v>
      </c>
      <c r="F16" s="94">
        <f>SUM('3. Program Enrollment'!P$3:P$100)</f>
        <v>8</v>
      </c>
      <c r="G16" s="95">
        <f>SUM('3. Program Enrollment'!P3:P100)/SUM('3. Program Enrollment'!D3:D100)</f>
        <v>1.2307692307692308E-2</v>
      </c>
      <c r="H16" s="96">
        <f>'1. Institution overview'!C15</f>
        <v>250</v>
      </c>
      <c r="I16" s="97">
        <f t="shared" si="3"/>
        <v>0.5</v>
      </c>
      <c r="J16" s="96">
        <f>'1. Institution overview'!D15</f>
        <v>250</v>
      </c>
      <c r="K16" s="97">
        <f t="shared" si="4"/>
        <v>0.5</v>
      </c>
      <c r="L16" s="94">
        <f>SUM('4. Program Completion'!P3:P101)</f>
        <v>0</v>
      </c>
      <c r="M16" s="95">
        <f>SUM('4. Program Completion'!P3:P100)/SUM('3. Program Enrollment'!P3:P100)</f>
        <v>0</v>
      </c>
      <c r="N16" s="23">
        <f ca="1">SUMIF('3. Program Enrollment'!$Q$3:$Q$101,"Yes",'3. Program Enrollment'!$P$3:$P$100)</f>
        <v>6</v>
      </c>
      <c r="O16" s="95">
        <f t="shared" ca="1" si="5"/>
        <v>0.75</v>
      </c>
      <c r="P16" s="23">
        <f ca="1">SUMIF('3. Program Enrollment'!$R$3:$R$101,"Yes",'3. Program Enrollment'!$P$3:$P$100)</f>
        <v>7</v>
      </c>
      <c r="Q16" s="95">
        <f t="shared" ca="1" si="6"/>
        <v>0.875</v>
      </c>
      <c r="R16" s="23">
        <f ca="1">SUMIF('3. Program Enrollment'!$S$3:$S$101,"Yes",'3. Program Enrollment'!$P$3:$P$100)</f>
        <v>4</v>
      </c>
      <c r="S16" s="95">
        <f t="shared" ca="1" si="7"/>
        <v>0.5</v>
      </c>
      <c r="T16" s="23">
        <f ca="1">SUMIF('3. Program Enrollment'!$U$3:$U$101,"Yes - required",'3. Program Enrollment'!$P$3:$P$100)</f>
        <v>4</v>
      </c>
      <c r="U16" s="95">
        <f t="shared" ca="1" si="11"/>
        <v>0.5</v>
      </c>
      <c r="V16" s="23">
        <f ca="1">SUMIF('3. Program Enrollment'!$U$3:$U$101,"Yes - optional",'3. Program Enrollment'!$P$3:$P$100)</f>
        <v>0</v>
      </c>
      <c r="W16" s="85">
        <f t="shared" ca="1" si="12"/>
        <v>0</v>
      </c>
      <c r="X16" s="23">
        <v>100</v>
      </c>
      <c r="Y16" s="98">
        <f t="shared" si="8"/>
        <v>0.2</v>
      </c>
      <c r="Z16" s="23">
        <v>15</v>
      </c>
      <c r="AA16" s="95">
        <f t="shared" si="9"/>
        <v>0.03</v>
      </c>
      <c r="AB16" s="23">
        <v>83.333333333333329</v>
      </c>
      <c r="AC16" s="99">
        <f t="shared" si="10"/>
        <v>0.33333333333333331</v>
      </c>
      <c r="AT16" s="66">
        <f t="shared" ca="1" si="13"/>
        <v>2</v>
      </c>
      <c r="AU16" s="65">
        <f ca="1"/>
        <v>0.25</v>
      </c>
      <c r="AV16" s="66">
        <f t="shared" ca="1" si="14"/>
        <v>1</v>
      </c>
      <c r="AW16" s="65">
        <f ca="1"/>
        <v>0.125</v>
      </c>
      <c r="AX16" s="1">
        <f ca="1"/>
        <v>4</v>
      </c>
      <c r="AY16" s="65">
        <f ca="1"/>
        <v>0.5</v>
      </c>
      <c r="AZ16" s="66">
        <f t="shared" ca="1" si="15"/>
        <v>4</v>
      </c>
      <c r="BA16" s="65">
        <f t="shared" ca="1" si="16"/>
        <v>0.5</v>
      </c>
    </row>
  </sheetData>
  <mergeCells count="15">
    <mergeCell ref="A1:M1"/>
    <mergeCell ref="B2:C2"/>
    <mergeCell ref="D2:E2"/>
    <mergeCell ref="F2:G2"/>
    <mergeCell ref="J2:K2"/>
    <mergeCell ref="L2:M2"/>
    <mergeCell ref="H2:I2"/>
    <mergeCell ref="X2:Y2"/>
    <mergeCell ref="Z2:AA2"/>
    <mergeCell ref="AB2:AC2"/>
    <mergeCell ref="V2:W2"/>
    <mergeCell ref="N2:O2"/>
    <mergeCell ref="P2:Q2"/>
    <mergeCell ref="R2:S2"/>
    <mergeCell ref="T2:U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12FB3-6EDE-4C1B-B484-C4F0DC612203}">
  <dimension ref="B2:AD65"/>
  <sheetViews>
    <sheetView topLeftCell="J51" zoomScale="120" zoomScaleNormal="120" workbookViewId="0">
      <selection activeCell="U64" sqref="U64"/>
    </sheetView>
  </sheetViews>
  <sheetFormatPr defaultColWidth="8.6796875" defaultRowHeight="14.25" x14ac:dyDescent="0.65"/>
  <cols>
    <col min="1" max="1" width="5.5" style="44" customWidth="1"/>
    <col min="2" max="10" width="8.6796875" style="44"/>
    <col min="11" max="11" width="4" style="44" customWidth="1"/>
    <col min="12" max="20" width="8.6796875" style="44"/>
    <col min="21" max="21" width="4" style="44" customWidth="1"/>
    <col min="22" max="16384" width="8.6796875" style="44"/>
  </cols>
  <sheetData>
    <row r="2" spans="2:30" ht="15" thickBot="1" x14ac:dyDescent="0.8"/>
    <row r="3" spans="2:30" x14ac:dyDescent="0.65">
      <c r="B3" s="115"/>
      <c r="C3" s="116"/>
      <c r="D3" s="116"/>
      <c r="E3" s="116"/>
      <c r="F3" s="116"/>
      <c r="G3" s="116"/>
      <c r="H3" s="116"/>
      <c r="I3" s="116"/>
      <c r="J3" s="117"/>
      <c r="L3" s="115"/>
      <c r="M3" s="116"/>
      <c r="N3" s="116"/>
      <c r="O3" s="116"/>
      <c r="P3" s="116"/>
      <c r="Q3" s="116"/>
      <c r="R3" s="116"/>
      <c r="S3" s="116"/>
      <c r="T3" s="117"/>
      <c r="V3" s="115"/>
      <c r="W3" s="116"/>
      <c r="X3" s="116"/>
      <c r="Y3" s="116"/>
      <c r="Z3" s="116"/>
      <c r="AA3" s="116"/>
      <c r="AB3" s="116"/>
      <c r="AC3" s="116"/>
      <c r="AD3" s="117"/>
    </row>
    <row r="4" spans="2:30" x14ac:dyDescent="0.65">
      <c r="B4" s="118"/>
      <c r="J4" s="119"/>
      <c r="L4" s="118"/>
      <c r="T4" s="119"/>
      <c r="V4" s="118"/>
      <c r="AD4" s="119"/>
    </row>
    <row r="5" spans="2:30" x14ac:dyDescent="0.65">
      <c r="B5" s="118"/>
      <c r="J5" s="119"/>
      <c r="L5" s="118"/>
      <c r="T5" s="119"/>
      <c r="V5" s="118"/>
      <c r="AD5" s="119"/>
    </row>
    <row r="6" spans="2:30" x14ac:dyDescent="0.65">
      <c r="B6" s="118"/>
      <c r="J6" s="119"/>
      <c r="L6" s="118"/>
      <c r="T6" s="119"/>
      <c r="V6" s="118"/>
      <c r="AD6" s="119"/>
    </row>
    <row r="7" spans="2:30" x14ac:dyDescent="0.65">
      <c r="B7" s="118"/>
      <c r="J7" s="119"/>
      <c r="L7" s="118"/>
      <c r="T7" s="119"/>
      <c r="V7" s="118"/>
      <c r="AD7" s="119"/>
    </row>
    <row r="8" spans="2:30" x14ac:dyDescent="0.65">
      <c r="B8" s="118"/>
      <c r="J8" s="119"/>
      <c r="L8" s="118"/>
      <c r="T8" s="119"/>
      <c r="V8" s="118"/>
      <c r="AD8" s="119"/>
    </row>
    <row r="9" spans="2:30" x14ac:dyDescent="0.65">
      <c r="B9" s="118"/>
      <c r="J9" s="119"/>
      <c r="L9" s="118"/>
      <c r="T9" s="119"/>
      <c r="V9" s="118"/>
      <c r="AD9" s="119"/>
    </row>
    <row r="10" spans="2:30" x14ac:dyDescent="0.65">
      <c r="B10" s="118"/>
      <c r="J10" s="119"/>
      <c r="L10" s="118"/>
      <c r="T10" s="119"/>
      <c r="V10" s="118"/>
      <c r="AD10" s="119"/>
    </row>
    <row r="11" spans="2:30" x14ac:dyDescent="0.65">
      <c r="B11" s="118"/>
      <c r="J11" s="119"/>
      <c r="L11" s="118"/>
      <c r="T11" s="119"/>
      <c r="V11" s="118"/>
      <c r="AD11" s="119"/>
    </row>
    <row r="12" spans="2:30" x14ac:dyDescent="0.65">
      <c r="B12" s="118"/>
      <c r="J12" s="119"/>
      <c r="L12" s="118"/>
      <c r="T12" s="119"/>
      <c r="V12" s="118"/>
      <c r="AD12" s="119"/>
    </row>
    <row r="13" spans="2:30" x14ac:dyDescent="0.65">
      <c r="B13" s="118"/>
      <c r="J13" s="119"/>
      <c r="L13" s="118"/>
      <c r="T13" s="119"/>
      <c r="V13" s="118"/>
      <c r="AD13" s="119"/>
    </row>
    <row r="14" spans="2:30" x14ac:dyDescent="0.65">
      <c r="B14" s="118"/>
      <c r="J14" s="119"/>
      <c r="L14" s="118"/>
      <c r="T14" s="119"/>
      <c r="V14" s="118"/>
      <c r="AD14" s="119"/>
    </row>
    <row r="15" spans="2:30" x14ac:dyDescent="0.65">
      <c r="B15" s="118"/>
      <c r="J15" s="119"/>
      <c r="L15" s="118"/>
      <c r="T15" s="119"/>
      <c r="V15" s="118"/>
      <c r="AD15" s="119"/>
    </row>
    <row r="16" spans="2:30" x14ac:dyDescent="0.65">
      <c r="B16" s="118"/>
      <c r="J16" s="119"/>
      <c r="L16" s="118"/>
      <c r="T16" s="119"/>
      <c r="V16" s="118"/>
      <c r="AD16" s="119"/>
    </row>
    <row r="17" spans="2:30" x14ac:dyDescent="0.65">
      <c r="B17" s="118"/>
      <c r="J17" s="119"/>
      <c r="L17" s="118"/>
      <c r="T17" s="119"/>
      <c r="V17" s="118"/>
      <c r="AD17" s="119"/>
    </row>
    <row r="18" spans="2:30" x14ac:dyDescent="0.65">
      <c r="B18" s="118"/>
      <c r="J18" s="119"/>
      <c r="L18" s="118"/>
      <c r="T18" s="119"/>
      <c r="V18" s="118"/>
      <c r="AD18" s="119"/>
    </row>
    <row r="19" spans="2:30" x14ac:dyDescent="0.65">
      <c r="B19" s="118"/>
      <c r="J19" s="119"/>
      <c r="L19" s="118"/>
      <c r="T19" s="119"/>
      <c r="V19" s="118"/>
      <c r="AD19" s="119"/>
    </row>
    <row r="20" spans="2:30" x14ac:dyDescent="0.65">
      <c r="B20" s="118"/>
      <c r="J20" s="119"/>
      <c r="L20" s="118"/>
      <c r="T20" s="119"/>
      <c r="V20" s="118"/>
      <c r="AD20" s="119"/>
    </row>
    <row r="21" spans="2:30" x14ac:dyDescent="0.65">
      <c r="B21" s="118"/>
      <c r="J21" s="119"/>
      <c r="L21" s="118"/>
      <c r="T21" s="119"/>
      <c r="V21" s="118"/>
      <c r="AD21" s="119"/>
    </row>
    <row r="22" spans="2:30" x14ac:dyDescent="0.65">
      <c r="B22" s="118"/>
      <c r="J22" s="119"/>
      <c r="L22" s="118"/>
      <c r="T22" s="119"/>
      <c r="V22" s="118"/>
      <c r="AD22" s="119"/>
    </row>
    <row r="23" spans="2:30" x14ac:dyDescent="0.65">
      <c r="B23" s="118"/>
      <c r="J23" s="119"/>
      <c r="L23" s="118"/>
      <c r="T23" s="119"/>
      <c r="V23" s="118"/>
      <c r="AD23" s="119"/>
    </row>
    <row r="24" spans="2:30" x14ac:dyDescent="0.65">
      <c r="B24" s="118"/>
      <c r="J24" s="119"/>
      <c r="L24" s="118"/>
      <c r="T24" s="119"/>
      <c r="V24" s="118"/>
      <c r="AD24" s="119"/>
    </row>
    <row r="25" spans="2:30" x14ac:dyDescent="0.65">
      <c r="B25" s="118"/>
      <c r="J25" s="119"/>
      <c r="L25" s="118"/>
      <c r="T25" s="119"/>
      <c r="V25" s="118"/>
      <c r="AD25" s="119"/>
    </row>
    <row r="26" spans="2:30" x14ac:dyDescent="0.65">
      <c r="B26" s="118"/>
      <c r="J26" s="119"/>
      <c r="L26" s="118"/>
      <c r="T26" s="119"/>
      <c r="V26" s="118"/>
      <c r="AD26" s="119"/>
    </row>
    <row r="27" spans="2:30" x14ac:dyDescent="0.65">
      <c r="B27" s="118"/>
      <c r="J27" s="119"/>
      <c r="L27" s="118"/>
      <c r="T27" s="119"/>
      <c r="V27" s="118"/>
      <c r="AD27" s="119"/>
    </row>
    <row r="28" spans="2:30" x14ac:dyDescent="0.65">
      <c r="B28" s="118"/>
      <c r="J28" s="119"/>
      <c r="L28" s="118"/>
      <c r="T28" s="119"/>
      <c r="V28" s="118"/>
      <c r="AD28" s="119"/>
    </row>
    <row r="29" spans="2:30" x14ac:dyDescent="0.65">
      <c r="B29" s="118"/>
      <c r="J29" s="119"/>
      <c r="L29" s="118"/>
      <c r="T29" s="119"/>
      <c r="V29" s="118"/>
      <c r="AD29" s="119"/>
    </row>
    <row r="30" spans="2:30" x14ac:dyDescent="0.65">
      <c r="B30" s="118"/>
      <c r="J30" s="119"/>
      <c r="L30" s="118"/>
      <c r="T30" s="119"/>
      <c r="V30" s="118"/>
      <c r="AD30" s="119"/>
    </row>
    <row r="31" spans="2:30" ht="14.25" customHeight="1" x14ac:dyDescent="0.65">
      <c r="B31" s="154" t="s">
        <v>106</v>
      </c>
      <c r="C31" s="155"/>
      <c r="D31" s="155"/>
      <c r="E31" s="155"/>
      <c r="F31" s="155"/>
      <c r="G31" s="155"/>
      <c r="H31" s="155"/>
      <c r="I31" s="155"/>
      <c r="J31" s="156"/>
      <c r="L31" s="154" t="s">
        <v>108</v>
      </c>
      <c r="M31" s="155"/>
      <c r="N31" s="155"/>
      <c r="O31" s="155"/>
      <c r="P31" s="155"/>
      <c r="Q31" s="155"/>
      <c r="R31" s="155"/>
      <c r="S31" s="155"/>
      <c r="T31" s="156"/>
      <c r="V31" s="154" t="s">
        <v>107</v>
      </c>
      <c r="W31" s="155"/>
      <c r="X31" s="155"/>
      <c r="Y31" s="155"/>
      <c r="Z31" s="155"/>
      <c r="AA31" s="155"/>
      <c r="AB31" s="155"/>
      <c r="AC31" s="155"/>
      <c r="AD31" s="156"/>
    </row>
    <row r="32" spans="2:30" ht="15" customHeight="1" x14ac:dyDescent="0.65">
      <c r="B32" s="154"/>
      <c r="C32" s="155"/>
      <c r="D32" s="155"/>
      <c r="E32" s="155"/>
      <c r="F32" s="155"/>
      <c r="G32" s="155"/>
      <c r="H32" s="155"/>
      <c r="I32" s="155"/>
      <c r="J32" s="156"/>
      <c r="L32" s="154"/>
      <c r="M32" s="155"/>
      <c r="N32" s="155"/>
      <c r="O32" s="155"/>
      <c r="P32" s="155"/>
      <c r="Q32" s="155"/>
      <c r="R32" s="155"/>
      <c r="S32" s="155"/>
      <c r="T32" s="156"/>
      <c r="V32" s="154"/>
      <c r="W32" s="155"/>
      <c r="X32" s="155"/>
      <c r="Y32" s="155"/>
      <c r="Z32" s="155"/>
      <c r="AA32" s="155"/>
      <c r="AB32" s="155"/>
      <c r="AC32" s="155"/>
      <c r="AD32" s="156"/>
    </row>
    <row r="33" spans="2:30" ht="15.75" customHeight="1" thickBot="1" x14ac:dyDescent="0.8">
      <c r="B33" s="120"/>
      <c r="C33" s="121"/>
      <c r="D33" s="121"/>
      <c r="E33" s="121"/>
      <c r="F33" s="121"/>
      <c r="G33" s="121"/>
      <c r="H33" s="121"/>
      <c r="I33" s="121"/>
      <c r="J33" s="122"/>
      <c r="L33" s="157"/>
      <c r="M33" s="158"/>
      <c r="N33" s="158"/>
      <c r="O33" s="158"/>
      <c r="P33" s="158"/>
      <c r="Q33" s="158"/>
      <c r="R33" s="158"/>
      <c r="S33" s="158"/>
      <c r="T33" s="159"/>
      <c r="V33" s="120"/>
      <c r="W33" s="121"/>
      <c r="X33" s="121"/>
      <c r="Y33" s="121"/>
      <c r="Z33" s="121"/>
      <c r="AA33" s="121"/>
      <c r="AB33" s="121"/>
      <c r="AC33" s="121"/>
      <c r="AD33" s="122"/>
    </row>
    <row r="34" spans="2:30" ht="15" thickBot="1" x14ac:dyDescent="0.8"/>
    <row r="35" spans="2:30" x14ac:dyDescent="0.65">
      <c r="B35" s="115"/>
      <c r="C35" s="116"/>
      <c r="D35" s="116"/>
      <c r="E35" s="116"/>
      <c r="F35" s="116"/>
      <c r="G35" s="116"/>
      <c r="H35" s="116"/>
      <c r="I35" s="116"/>
      <c r="J35" s="117"/>
      <c r="L35" s="115"/>
      <c r="M35" s="116"/>
      <c r="N35" s="116"/>
      <c r="O35" s="116"/>
      <c r="P35" s="116"/>
      <c r="Q35" s="116"/>
      <c r="R35" s="116"/>
      <c r="S35" s="116"/>
      <c r="T35" s="117"/>
      <c r="V35" s="115"/>
      <c r="W35" s="116"/>
      <c r="X35" s="116"/>
      <c r="Y35" s="116"/>
      <c r="Z35" s="116"/>
      <c r="AA35" s="116"/>
      <c r="AB35" s="116"/>
      <c r="AC35" s="116"/>
      <c r="AD35" s="117"/>
    </row>
    <row r="36" spans="2:30" x14ac:dyDescent="0.65">
      <c r="B36" s="118"/>
      <c r="J36" s="119"/>
      <c r="L36" s="118"/>
      <c r="T36" s="119"/>
      <c r="V36" s="118"/>
      <c r="AD36" s="119"/>
    </row>
    <row r="37" spans="2:30" x14ac:dyDescent="0.65">
      <c r="B37" s="118"/>
      <c r="J37" s="119"/>
      <c r="L37" s="118"/>
      <c r="T37" s="119"/>
      <c r="V37" s="118"/>
      <c r="AD37" s="119"/>
    </row>
    <row r="38" spans="2:30" x14ac:dyDescent="0.65">
      <c r="B38" s="118"/>
      <c r="J38" s="119"/>
      <c r="L38" s="118"/>
      <c r="T38" s="119"/>
      <c r="V38" s="118"/>
      <c r="AD38" s="119"/>
    </row>
    <row r="39" spans="2:30" x14ac:dyDescent="0.65">
      <c r="B39" s="118"/>
      <c r="J39" s="119"/>
      <c r="L39" s="118"/>
      <c r="T39" s="119"/>
      <c r="V39" s="118"/>
      <c r="AD39" s="119"/>
    </row>
    <row r="40" spans="2:30" x14ac:dyDescent="0.65">
      <c r="B40" s="118"/>
      <c r="J40" s="119"/>
      <c r="L40" s="118"/>
      <c r="T40" s="119"/>
      <c r="V40" s="118"/>
      <c r="AD40" s="119"/>
    </row>
    <row r="41" spans="2:30" x14ac:dyDescent="0.65">
      <c r="B41" s="118"/>
      <c r="J41" s="119"/>
      <c r="L41" s="118"/>
      <c r="T41" s="119"/>
      <c r="V41" s="118"/>
      <c r="AD41" s="119"/>
    </row>
    <row r="42" spans="2:30" x14ac:dyDescent="0.65">
      <c r="B42" s="118"/>
      <c r="J42" s="119"/>
      <c r="L42" s="118"/>
      <c r="T42" s="119"/>
      <c r="V42" s="118"/>
      <c r="AD42" s="119"/>
    </row>
    <row r="43" spans="2:30" x14ac:dyDescent="0.65">
      <c r="B43" s="118"/>
      <c r="J43" s="119"/>
      <c r="L43" s="118"/>
      <c r="T43" s="119"/>
      <c r="V43" s="118"/>
      <c r="AD43" s="119"/>
    </row>
    <row r="44" spans="2:30" x14ac:dyDescent="0.65">
      <c r="B44" s="118"/>
      <c r="J44" s="119"/>
      <c r="L44" s="118"/>
      <c r="T44" s="119"/>
      <c r="V44" s="118"/>
      <c r="AD44" s="119"/>
    </row>
    <row r="45" spans="2:30" x14ac:dyDescent="0.65">
      <c r="B45" s="118"/>
      <c r="J45" s="119"/>
      <c r="L45" s="118"/>
      <c r="T45" s="119"/>
      <c r="V45" s="118"/>
      <c r="AD45" s="119"/>
    </row>
    <row r="46" spans="2:30" x14ac:dyDescent="0.65">
      <c r="B46" s="118"/>
      <c r="J46" s="119"/>
      <c r="L46" s="118"/>
      <c r="T46" s="119"/>
      <c r="V46" s="118"/>
      <c r="AD46" s="119"/>
    </row>
    <row r="47" spans="2:30" x14ac:dyDescent="0.65">
      <c r="B47" s="118"/>
      <c r="J47" s="119"/>
      <c r="L47" s="118"/>
      <c r="T47" s="119"/>
      <c r="V47" s="118"/>
      <c r="AD47" s="119"/>
    </row>
    <row r="48" spans="2:30" x14ac:dyDescent="0.65">
      <c r="B48" s="118"/>
      <c r="J48" s="119"/>
      <c r="L48" s="118"/>
      <c r="T48" s="119"/>
      <c r="V48" s="118"/>
      <c r="AD48" s="119"/>
    </row>
    <row r="49" spans="2:30" x14ac:dyDescent="0.65">
      <c r="B49" s="118"/>
      <c r="J49" s="119"/>
      <c r="L49" s="118"/>
      <c r="T49" s="119"/>
      <c r="V49" s="118"/>
      <c r="AD49" s="119"/>
    </row>
    <row r="50" spans="2:30" x14ac:dyDescent="0.65">
      <c r="B50" s="118"/>
      <c r="J50" s="119"/>
      <c r="L50" s="118"/>
      <c r="T50" s="119"/>
      <c r="V50" s="118"/>
      <c r="AD50" s="119"/>
    </row>
    <row r="51" spans="2:30" x14ac:dyDescent="0.65">
      <c r="B51" s="118"/>
      <c r="J51" s="119"/>
      <c r="L51" s="118"/>
      <c r="T51" s="119"/>
      <c r="V51" s="118"/>
      <c r="AD51" s="119"/>
    </row>
    <row r="52" spans="2:30" x14ac:dyDescent="0.65">
      <c r="B52" s="118"/>
      <c r="J52" s="119"/>
      <c r="L52" s="118"/>
      <c r="T52" s="119"/>
      <c r="V52" s="118"/>
      <c r="AD52" s="119"/>
    </row>
    <row r="53" spans="2:30" x14ac:dyDescent="0.65">
      <c r="B53" s="118"/>
      <c r="J53" s="119"/>
      <c r="L53" s="118"/>
      <c r="T53" s="119"/>
      <c r="V53" s="118"/>
      <c r="AD53" s="119"/>
    </row>
    <row r="54" spans="2:30" x14ac:dyDescent="0.65">
      <c r="B54" s="118"/>
      <c r="J54" s="119"/>
      <c r="L54" s="118"/>
      <c r="T54" s="119"/>
      <c r="V54" s="118"/>
      <c r="AD54" s="119"/>
    </row>
    <row r="55" spans="2:30" x14ac:dyDescent="0.65">
      <c r="B55" s="118"/>
      <c r="J55" s="119"/>
      <c r="L55" s="118"/>
      <c r="T55" s="119"/>
      <c r="V55" s="118"/>
      <c r="AD55" s="119"/>
    </row>
    <row r="56" spans="2:30" x14ac:dyDescent="0.65">
      <c r="B56" s="118"/>
      <c r="J56" s="119"/>
      <c r="L56" s="118"/>
      <c r="T56" s="119"/>
      <c r="V56" s="118"/>
      <c r="AD56" s="119"/>
    </row>
    <row r="57" spans="2:30" x14ac:dyDescent="0.65">
      <c r="B57" s="118"/>
      <c r="J57" s="119"/>
      <c r="L57" s="118"/>
      <c r="T57" s="119"/>
      <c r="V57" s="118"/>
      <c r="AD57" s="119"/>
    </row>
    <row r="58" spans="2:30" x14ac:dyDescent="0.65">
      <c r="B58" s="118"/>
      <c r="J58" s="119"/>
      <c r="L58" s="118"/>
      <c r="T58" s="119"/>
      <c r="V58" s="118"/>
      <c r="AD58" s="119"/>
    </row>
    <row r="59" spans="2:30" x14ac:dyDescent="0.65">
      <c r="B59" s="118"/>
      <c r="J59" s="119"/>
      <c r="L59" s="118"/>
      <c r="T59" s="119"/>
      <c r="V59" s="118"/>
      <c r="AD59" s="119"/>
    </row>
    <row r="60" spans="2:30" x14ac:dyDescent="0.65">
      <c r="B60" s="118"/>
      <c r="J60" s="119"/>
      <c r="L60" s="118"/>
      <c r="T60" s="119"/>
      <c r="V60" s="118"/>
      <c r="AD60" s="119"/>
    </row>
    <row r="61" spans="2:30" x14ac:dyDescent="0.65">
      <c r="B61" s="118"/>
      <c r="J61" s="119"/>
      <c r="L61" s="118"/>
      <c r="T61" s="119"/>
      <c r="V61" s="118"/>
      <c r="AD61" s="119"/>
    </row>
    <row r="62" spans="2:30" x14ac:dyDescent="0.65">
      <c r="B62" s="118"/>
      <c r="J62" s="119"/>
      <c r="L62" s="118"/>
      <c r="T62" s="119"/>
      <c r="V62" s="118"/>
      <c r="AD62" s="119"/>
    </row>
    <row r="63" spans="2:30" ht="14.25" customHeight="1" x14ac:dyDescent="0.65">
      <c r="B63" s="154" t="s">
        <v>110</v>
      </c>
      <c r="C63" s="155"/>
      <c r="D63" s="155"/>
      <c r="E63" s="155"/>
      <c r="F63" s="155"/>
      <c r="G63" s="155"/>
      <c r="H63" s="155"/>
      <c r="I63" s="155"/>
      <c r="J63" s="156"/>
      <c r="L63" s="154" t="s">
        <v>109</v>
      </c>
      <c r="M63" s="155"/>
      <c r="N63" s="155"/>
      <c r="O63" s="155"/>
      <c r="P63" s="155"/>
      <c r="Q63" s="155"/>
      <c r="R63" s="155"/>
      <c r="S63" s="155"/>
      <c r="T63" s="156"/>
      <c r="V63" s="154" t="s">
        <v>111</v>
      </c>
      <c r="W63" s="155"/>
      <c r="X63" s="155"/>
      <c r="Y63" s="155"/>
      <c r="Z63" s="155"/>
      <c r="AA63" s="155"/>
      <c r="AB63" s="155"/>
      <c r="AC63" s="155"/>
      <c r="AD63" s="156"/>
    </row>
    <row r="64" spans="2:30" ht="30.75" customHeight="1" x14ac:dyDescent="0.65">
      <c r="B64" s="154"/>
      <c r="C64" s="155"/>
      <c r="D64" s="155"/>
      <c r="E64" s="155"/>
      <c r="F64" s="155"/>
      <c r="G64" s="155"/>
      <c r="H64" s="155"/>
      <c r="I64" s="155"/>
      <c r="J64" s="156"/>
      <c r="L64" s="154"/>
      <c r="M64" s="155"/>
      <c r="N64" s="155"/>
      <c r="O64" s="155"/>
      <c r="P64" s="155"/>
      <c r="Q64" s="155"/>
      <c r="R64" s="155"/>
      <c r="S64" s="155"/>
      <c r="T64" s="156"/>
      <c r="V64" s="154"/>
      <c r="W64" s="155"/>
      <c r="X64" s="155"/>
      <c r="Y64" s="155"/>
      <c r="Z64" s="155"/>
      <c r="AA64" s="155"/>
      <c r="AB64" s="155"/>
      <c r="AC64" s="155"/>
      <c r="AD64" s="156"/>
    </row>
    <row r="65" spans="2:30" ht="15.75" customHeight="1" thickBot="1" x14ac:dyDescent="0.8">
      <c r="B65" s="157"/>
      <c r="C65" s="158"/>
      <c r="D65" s="158"/>
      <c r="E65" s="158"/>
      <c r="F65" s="158"/>
      <c r="G65" s="158"/>
      <c r="H65" s="158"/>
      <c r="I65" s="158"/>
      <c r="J65" s="159"/>
      <c r="L65" s="120"/>
      <c r="M65" s="121"/>
      <c r="N65" s="121"/>
      <c r="O65" s="121"/>
      <c r="P65" s="121"/>
      <c r="Q65" s="121"/>
      <c r="R65" s="121"/>
      <c r="S65" s="121"/>
      <c r="T65" s="122"/>
      <c r="V65" s="120"/>
      <c r="W65" s="121"/>
      <c r="X65" s="121"/>
      <c r="Y65" s="121"/>
      <c r="Z65" s="121"/>
      <c r="AA65" s="121"/>
      <c r="AB65" s="121"/>
      <c r="AC65" s="121"/>
      <c r="AD65" s="122"/>
    </row>
  </sheetData>
  <mergeCells count="6">
    <mergeCell ref="B31:J32"/>
    <mergeCell ref="V31:AD32"/>
    <mergeCell ref="L31:T33"/>
    <mergeCell ref="L63:T64"/>
    <mergeCell ref="V63:AD64"/>
    <mergeCell ref="B63:J65"/>
  </mergeCells>
  <pageMargins left="0.7" right="0.7" top="0.75" bottom="0.75" header="0.3" footer="0.3"/>
  <pageSetup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E5F0-B4C7-4BFC-B8AD-4DED4DE5D0D8}">
  <dimension ref="A1:P34"/>
  <sheetViews>
    <sheetView workbookViewId="0">
      <selection activeCell="R27" sqref="R27"/>
    </sheetView>
  </sheetViews>
  <sheetFormatPr defaultColWidth="8.6796875" defaultRowHeight="14.25" x14ac:dyDescent="0.65"/>
  <cols>
    <col min="1" max="1" width="6.5" style="44" customWidth="1"/>
    <col min="2" max="2" width="10.6796875" style="44" customWidth="1"/>
    <col min="3" max="3" width="4" style="68" customWidth="1"/>
    <col min="4" max="4" width="25.31640625" style="44" bestFit="1" customWidth="1"/>
    <col min="5" max="5" width="26.81640625" style="44" bestFit="1" customWidth="1"/>
    <col min="6" max="6" width="6.81640625" style="44" customWidth="1"/>
    <col min="7" max="7" width="4.6796875" style="44" customWidth="1"/>
    <col min="8" max="8" width="8.6796875" style="44"/>
    <col min="9" max="9" width="37.81640625" style="44" bestFit="1" customWidth="1"/>
    <col min="10" max="10" width="37.31640625" style="68" bestFit="1" customWidth="1"/>
    <col min="11" max="11" width="8.6796875" style="44"/>
    <col min="12" max="12" width="4.5" style="44" customWidth="1"/>
    <col min="13" max="13" width="2.81640625" style="44" customWidth="1"/>
    <col min="14" max="14" width="8.6796875" style="44"/>
    <col min="15" max="15" width="25.31640625" style="44" bestFit="1" customWidth="1"/>
    <col min="16" max="16" width="37.31640625" style="68" bestFit="1" customWidth="1"/>
    <col min="17" max="16384" width="8.6796875" style="44"/>
  </cols>
  <sheetData>
    <row r="1" spans="1:16" ht="44.5" customHeight="1" x14ac:dyDescent="0.65">
      <c r="A1" s="160" t="s">
        <v>99</v>
      </c>
      <c r="B1" s="160"/>
      <c r="C1" s="160"/>
      <c r="D1" s="160"/>
      <c r="E1" s="160"/>
      <c r="F1" s="160"/>
      <c r="G1" s="160"/>
      <c r="H1" s="160"/>
      <c r="I1" s="160"/>
      <c r="J1" s="160"/>
      <c r="K1" s="160"/>
      <c r="L1" s="160"/>
    </row>
    <row r="2" spans="1:16" ht="18" customHeight="1" x14ac:dyDescent="0.65">
      <c r="A2" s="123"/>
      <c r="B2" s="123"/>
      <c r="C2" s="123"/>
      <c r="D2" s="123"/>
      <c r="E2" s="123"/>
      <c r="F2" s="123"/>
      <c r="G2" s="123"/>
      <c r="H2" s="123"/>
      <c r="I2" s="123"/>
      <c r="J2" s="123"/>
      <c r="K2" s="123"/>
      <c r="L2" s="123"/>
    </row>
    <row r="3" spans="1:16" s="124" customFormat="1" ht="18" x14ac:dyDescent="0.8">
      <c r="E3" s="161" t="s">
        <v>100</v>
      </c>
      <c r="F3" s="161"/>
      <c r="G3" s="161"/>
      <c r="H3" s="161"/>
      <c r="I3" s="125" t="s">
        <v>17</v>
      </c>
      <c r="J3" s="126"/>
      <c r="P3" s="127"/>
    </row>
    <row r="5" spans="1:16" ht="15" thickBot="1" x14ac:dyDescent="0.8"/>
    <row r="6" spans="1:16" ht="15" customHeight="1" x14ac:dyDescent="0.65">
      <c r="B6" s="162" t="s">
        <v>105</v>
      </c>
      <c r="C6" s="163"/>
      <c r="D6" s="163"/>
      <c r="E6" s="163"/>
      <c r="F6" s="163"/>
      <c r="G6" s="163"/>
      <c r="H6" s="163"/>
      <c r="I6" s="163"/>
      <c r="J6" s="163"/>
      <c r="K6" s="163"/>
      <c r="L6" s="163"/>
      <c r="M6" s="163"/>
      <c r="N6" s="163"/>
      <c r="O6" s="163"/>
      <c r="P6" s="164"/>
    </row>
    <row r="7" spans="1:16" ht="15" customHeight="1" x14ac:dyDescent="0.65">
      <c r="B7" s="154"/>
      <c r="C7" s="155"/>
      <c r="D7" s="155"/>
      <c r="E7" s="155"/>
      <c r="F7" s="155"/>
      <c r="G7" s="155"/>
      <c r="H7" s="155"/>
      <c r="I7" s="155"/>
      <c r="J7" s="155"/>
      <c r="K7" s="155"/>
      <c r="L7" s="155"/>
      <c r="M7" s="155"/>
      <c r="N7" s="155"/>
      <c r="O7" s="155"/>
      <c r="P7" s="156"/>
    </row>
    <row r="8" spans="1:16" ht="15" customHeight="1" x14ac:dyDescent="0.65">
      <c r="B8" s="154"/>
      <c r="C8" s="155"/>
      <c r="D8" s="155"/>
      <c r="E8" s="155"/>
      <c r="F8" s="155"/>
      <c r="G8" s="155"/>
      <c r="H8" s="155"/>
      <c r="I8" s="155"/>
      <c r="J8" s="155"/>
      <c r="K8" s="155"/>
      <c r="L8" s="155"/>
      <c r="M8" s="155"/>
      <c r="N8" s="155"/>
      <c r="O8" s="155"/>
      <c r="P8" s="156"/>
    </row>
    <row r="9" spans="1:16" ht="15" customHeight="1" x14ac:dyDescent="0.65">
      <c r="B9" s="154"/>
      <c r="C9" s="155"/>
      <c r="D9" s="155"/>
      <c r="E9" s="155"/>
      <c r="F9" s="155"/>
      <c r="G9" s="155"/>
      <c r="H9" s="155"/>
      <c r="I9" s="155"/>
      <c r="J9" s="155"/>
      <c r="K9" s="155"/>
      <c r="L9" s="155"/>
      <c r="M9" s="155"/>
      <c r="N9" s="155"/>
      <c r="O9" s="155"/>
      <c r="P9" s="156"/>
    </row>
    <row r="10" spans="1:16" ht="15" customHeight="1" x14ac:dyDescent="0.65">
      <c r="B10" s="154"/>
      <c r="C10" s="155"/>
      <c r="D10" s="155"/>
      <c r="E10" s="155"/>
      <c r="F10" s="155"/>
      <c r="G10" s="155"/>
      <c r="H10" s="155"/>
      <c r="I10" s="155"/>
      <c r="J10" s="155"/>
      <c r="K10" s="155"/>
      <c r="L10" s="155"/>
      <c r="M10" s="155"/>
      <c r="N10" s="155"/>
      <c r="O10" s="155"/>
      <c r="P10" s="156"/>
    </row>
    <row r="11" spans="1:16" ht="15" customHeight="1" x14ac:dyDescent="0.65">
      <c r="B11" s="154"/>
      <c r="C11" s="155"/>
      <c r="D11" s="155"/>
      <c r="E11" s="155"/>
      <c r="F11" s="155"/>
      <c r="G11" s="155"/>
      <c r="H11" s="155"/>
      <c r="I11" s="155"/>
      <c r="J11" s="155"/>
      <c r="K11" s="155"/>
      <c r="L11" s="155"/>
      <c r="M11" s="155"/>
      <c r="N11" s="155"/>
      <c r="O11" s="155"/>
      <c r="P11" s="156"/>
    </row>
    <row r="12" spans="1:16" ht="15" customHeight="1" x14ac:dyDescent="0.65">
      <c r="B12" s="154"/>
      <c r="C12" s="155"/>
      <c r="D12" s="155"/>
      <c r="E12" s="155"/>
      <c r="F12" s="155"/>
      <c r="G12" s="155"/>
      <c r="H12" s="155"/>
      <c r="I12" s="155"/>
      <c r="J12" s="155"/>
      <c r="K12" s="155"/>
      <c r="L12" s="155"/>
      <c r="M12" s="155"/>
      <c r="N12" s="155"/>
      <c r="O12" s="155"/>
      <c r="P12" s="156"/>
    </row>
    <row r="13" spans="1:16" ht="15" customHeight="1" x14ac:dyDescent="0.65">
      <c r="B13" s="154"/>
      <c r="C13" s="155"/>
      <c r="D13" s="155"/>
      <c r="E13" s="155"/>
      <c r="F13" s="155"/>
      <c r="G13" s="155"/>
      <c r="H13" s="155"/>
      <c r="I13" s="155"/>
      <c r="J13" s="155"/>
      <c r="K13" s="155"/>
      <c r="L13" s="155"/>
      <c r="M13" s="155"/>
      <c r="N13" s="155"/>
      <c r="O13" s="155"/>
      <c r="P13" s="156"/>
    </row>
    <row r="14" spans="1:16" ht="15" customHeight="1" x14ac:dyDescent="0.65">
      <c r="B14" s="154"/>
      <c r="C14" s="155"/>
      <c r="D14" s="155"/>
      <c r="E14" s="155"/>
      <c r="F14" s="155"/>
      <c r="G14" s="155"/>
      <c r="H14" s="155"/>
      <c r="I14" s="155"/>
      <c r="J14" s="155"/>
      <c r="K14" s="155"/>
      <c r="L14" s="155"/>
      <c r="M14" s="155"/>
      <c r="N14" s="155"/>
      <c r="O14" s="155"/>
      <c r="P14" s="156"/>
    </row>
    <row r="15" spans="1:16" ht="15" customHeight="1" x14ac:dyDescent="0.65">
      <c r="B15" s="154"/>
      <c r="C15" s="155"/>
      <c r="D15" s="155"/>
      <c r="E15" s="155"/>
      <c r="F15" s="155"/>
      <c r="G15" s="155"/>
      <c r="H15" s="155"/>
      <c r="I15" s="155"/>
      <c r="J15" s="155"/>
      <c r="K15" s="155"/>
      <c r="L15" s="155"/>
      <c r="M15" s="155"/>
      <c r="N15" s="155"/>
      <c r="O15" s="155"/>
      <c r="P15" s="156"/>
    </row>
    <row r="16" spans="1:16" ht="15" customHeight="1" x14ac:dyDescent="0.65">
      <c r="B16" s="154"/>
      <c r="C16" s="155"/>
      <c r="D16" s="155"/>
      <c r="E16" s="155"/>
      <c r="F16" s="155"/>
      <c r="G16" s="155"/>
      <c r="H16" s="155"/>
      <c r="I16" s="155"/>
      <c r="J16" s="155"/>
      <c r="K16" s="155"/>
      <c r="L16" s="155"/>
      <c r="M16" s="155"/>
      <c r="N16" s="155"/>
      <c r="O16" s="155"/>
      <c r="P16" s="156"/>
    </row>
    <row r="17" spans="2:16" ht="15" customHeight="1" x14ac:dyDescent="0.65">
      <c r="B17" s="154"/>
      <c r="C17" s="155"/>
      <c r="D17" s="155"/>
      <c r="E17" s="155"/>
      <c r="F17" s="155"/>
      <c r="G17" s="155"/>
      <c r="H17" s="155"/>
      <c r="I17" s="155"/>
      <c r="J17" s="155"/>
      <c r="K17" s="155"/>
      <c r="L17" s="155"/>
      <c r="M17" s="155"/>
      <c r="N17" s="155"/>
      <c r="O17" s="155"/>
      <c r="P17" s="156"/>
    </row>
    <row r="18" spans="2:16" ht="15" customHeight="1" x14ac:dyDescent="0.65">
      <c r="B18" s="154"/>
      <c r="C18" s="155"/>
      <c r="D18" s="155"/>
      <c r="E18" s="155"/>
      <c r="F18" s="155"/>
      <c r="G18" s="155"/>
      <c r="H18" s="155"/>
      <c r="I18" s="155"/>
      <c r="J18" s="155"/>
      <c r="K18" s="155"/>
      <c r="L18" s="155"/>
      <c r="M18" s="155"/>
      <c r="N18" s="155"/>
      <c r="O18" s="155"/>
      <c r="P18" s="156"/>
    </row>
    <row r="19" spans="2:16" ht="15" customHeight="1" x14ac:dyDescent="0.65">
      <c r="B19" s="154"/>
      <c r="C19" s="155"/>
      <c r="D19" s="155"/>
      <c r="E19" s="155"/>
      <c r="F19" s="155"/>
      <c r="G19" s="155"/>
      <c r="H19" s="155"/>
      <c r="I19" s="155"/>
      <c r="J19" s="155"/>
      <c r="K19" s="155"/>
      <c r="L19" s="155"/>
      <c r="M19" s="155"/>
      <c r="N19" s="155"/>
      <c r="O19" s="155"/>
      <c r="P19" s="156"/>
    </row>
    <row r="20" spans="2:16" ht="15" customHeight="1" x14ac:dyDescent="0.65">
      <c r="B20" s="154"/>
      <c r="C20" s="155"/>
      <c r="D20" s="155"/>
      <c r="E20" s="155"/>
      <c r="F20" s="155"/>
      <c r="G20" s="155"/>
      <c r="H20" s="155"/>
      <c r="I20" s="155"/>
      <c r="J20" s="155"/>
      <c r="K20" s="155"/>
      <c r="L20" s="155"/>
      <c r="M20" s="155"/>
      <c r="N20" s="155"/>
      <c r="O20" s="155"/>
      <c r="P20" s="156"/>
    </row>
    <row r="21" spans="2:16" ht="15" customHeight="1" x14ac:dyDescent="0.65">
      <c r="B21" s="154"/>
      <c r="C21" s="155"/>
      <c r="D21" s="155"/>
      <c r="E21" s="155"/>
      <c r="F21" s="155"/>
      <c r="G21" s="155"/>
      <c r="H21" s="155"/>
      <c r="I21" s="155"/>
      <c r="J21" s="155"/>
      <c r="K21" s="155"/>
      <c r="L21" s="155"/>
      <c r="M21" s="155"/>
      <c r="N21" s="155"/>
      <c r="O21" s="155"/>
      <c r="P21" s="156"/>
    </row>
    <row r="22" spans="2:16" ht="15" customHeight="1" x14ac:dyDescent="0.65">
      <c r="B22" s="154"/>
      <c r="C22" s="155"/>
      <c r="D22" s="155"/>
      <c r="E22" s="155"/>
      <c r="F22" s="155"/>
      <c r="G22" s="155"/>
      <c r="H22" s="155"/>
      <c r="I22" s="155"/>
      <c r="J22" s="155"/>
      <c r="K22" s="155"/>
      <c r="L22" s="155"/>
      <c r="M22" s="155"/>
      <c r="N22" s="155"/>
      <c r="O22" s="155"/>
      <c r="P22" s="156"/>
    </row>
    <row r="23" spans="2:16" ht="15" customHeight="1" x14ac:dyDescent="0.65">
      <c r="B23" s="154"/>
      <c r="C23" s="155"/>
      <c r="D23" s="155"/>
      <c r="E23" s="155"/>
      <c r="F23" s="155"/>
      <c r="G23" s="155"/>
      <c r="H23" s="155"/>
      <c r="I23" s="155"/>
      <c r="J23" s="155"/>
      <c r="K23" s="155"/>
      <c r="L23" s="155"/>
      <c r="M23" s="155"/>
      <c r="N23" s="155"/>
      <c r="O23" s="155"/>
      <c r="P23" s="156"/>
    </row>
    <row r="24" spans="2:16" ht="15" customHeight="1" x14ac:dyDescent="0.65">
      <c r="B24" s="154"/>
      <c r="C24" s="155"/>
      <c r="D24" s="155"/>
      <c r="E24" s="155"/>
      <c r="F24" s="155"/>
      <c r="G24" s="155"/>
      <c r="H24" s="155"/>
      <c r="I24" s="155"/>
      <c r="J24" s="155"/>
      <c r="K24" s="155"/>
      <c r="L24" s="155"/>
      <c r="M24" s="155"/>
      <c r="N24" s="155"/>
      <c r="O24" s="155"/>
      <c r="P24" s="156"/>
    </row>
    <row r="25" spans="2:16" ht="15" customHeight="1" x14ac:dyDescent="0.65">
      <c r="B25" s="154"/>
      <c r="C25" s="155"/>
      <c r="D25" s="155"/>
      <c r="E25" s="155"/>
      <c r="F25" s="155"/>
      <c r="G25" s="155"/>
      <c r="H25" s="155"/>
      <c r="I25" s="155"/>
      <c r="J25" s="155"/>
      <c r="K25" s="155"/>
      <c r="L25" s="155"/>
      <c r="M25" s="155"/>
      <c r="N25" s="155"/>
      <c r="O25" s="155"/>
      <c r="P25" s="156"/>
    </row>
    <row r="26" spans="2:16" ht="15" customHeight="1" x14ac:dyDescent="0.65">
      <c r="B26" s="154"/>
      <c r="C26" s="155"/>
      <c r="D26" s="155"/>
      <c r="E26" s="155"/>
      <c r="F26" s="155"/>
      <c r="G26" s="155"/>
      <c r="H26" s="155"/>
      <c r="I26" s="155"/>
      <c r="J26" s="155"/>
      <c r="K26" s="155"/>
      <c r="L26" s="155"/>
      <c r="M26" s="155"/>
      <c r="N26" s="155"/>
      <c r="O26" s="155"/>
      <c r="P26" s="156"/>
    </row>
    <row r="27" spans="2:16" ht="15" customHeight="1" x14ac:dyDescent="0.65">
      <c r="B27" s="154"/>
      <c r="C27" s="155"/>
      <c r="D27" s="155"/>
      <c r="E27" s="155"/>
      <c r="F27" s="155"/>
      <c r="G27" s="155"/>
      <c r="H27" s="155"/>
      <c r="I27" s="155"/>
      <c r="J27" s="155"/>
      <c r="K27" s="155"/>
      <c r="L27" s="155"/>
      <c r="M27" s="155"/>
      <c r="N27" s="155"/>
      <c r="O27" s="155"/>
      <c r="P27" s="156"/>
    </row>
    <row r="28" spans="2:16" ht="15" customHeight="1" x14ac:dyDescent="0.65">
      <c r="B28" s="154"/>
      <c r="C28" s="155"/>
      <c r="D28" s="155"/>
      <c r="E28" s="155"/>
      <c r="F28" s="155"/>
      <c r="G28" s="155"/>
      <c r="H28" s="155"/>
      <c r="I28" s="155"/>
      <c r="J28" s="155"/>
      <c r="K28" s="155"/>
      <c r="L28" s="155"/>
      <c r="M28" s="155"/>
      <c r="N28" s="155"/>
      <c r="O28" s="155"/>
      <c r="P28" s="156"/>
    </row>
    <row r="29" spans="2:16" ht="15" customHeight="1" x14ac:dyDescent="0.65">
      <c r="B29" s="154"/>
      <c r="C29" s="155"/>
      <c r="D29" s="155"/>
      <c r="E29" s="155"/>
      <c r="F29" s="155"/>
      <c r="G29" s="155"/>
      <c r="H29" s="155"/>
      <c r="I29" s="155"/>
      <c r="J29" s="155"/>
      <c r="K29" s="155"/>
      <c r="L29" s="155"/>
      <c r="M29" s="155"/>
      <c r="N29" s="155"/>
      <c r="O29" s="155"/>
      <c r="P29" s="156"/>
    </row>
    <row r="30" spans="2:16" ht="15" customHeight="1" x14ac:dyDescent="0.65">
      <c r="B30" s="154"/>
      <c r="C30" s="155"/>
      <c r="D30" s="155"/>
      <c r="E30" s="155"/>
      <c r="F30" s="155"/>
      <c r="G30" s="155"/>
      <c r="H30" s="155"/>
      <c r="I30" s="155"/>
      <c r="J30" s="155"/>
      <c r="K30" s="155"/>
      <c r="L30" s="155"/>
      <c r="M30" s="155"/>
      <c r="N30" s="155"/>
      <c r="O30" s="155"/>
      <c r="P30" s="156"/>
    </row>
    <row r="31" spans="2:16" ht="15" customHeight="1" x14ac:dyDescent="0.65">
      <c r="B31" s="154"/>
      <c r="C31" s="155"/>
      <c r="D31" s="155"/>
      <c r="E31" s="155"/>
      <c r="F31" s="155"/>
      <c r="G31" s="155"/>
      <c r="H31" s="155"/>
      <c r="I31" s="155"/>
      <c r="J31" s="155"/>
      <c r="K31" s="155"/>
      <c r="L31" s="155"/>
      <c r="M31" s="155"/>
      <c r="N31" s="155"/>
      <c r="O31" s="155"/>
      <c r="P31" s="156"/>
    </row>
    <row r="32" spans="2:16" ht="15" customHeight="1" x14ac:dyDescent="0.65">
      <c r="B32" s="154"/>
      <c r="C32" s="155"/>
      <c r="D32" s="155"/>
      <c r="E32" s="155"/>
      <c r="F32" s="155"/>
      <c r="G32" s="155"/>
      <c r="H32" s="155"/>
      <c r="I32" s="155"/>
      <c r="J32" s="155"/>
      <c r="K32" s="155"/>
      <c r="L32" s="155"/>
      <c r="M32" s="155"/>
      <c r="N32" s="155"/>
      <c r="O32" s="155"/>
      <c r="P32" s="156"/>
    </row>
    <row r="33" spans="2:16" ht="15" customHeight="1" x14ac:dyDescent="0.65">
      <c r="B33" s="154"/>
      <c r="C33" s="155"/>
      <c r="D33" s="155"/>
      <c r="E33" s="155"/>
      <c r="F33" s="155"/>
      <c r="G33" s="155"/>
      <c r="H33" s="155"/>
      <c r="I33" s="155"/>
      <c r="J33" s="155"/>
      <c r="K33" s="155"/>
      <c r="L33" s="155"/>
      <c r="M33" s="155"/>
      <c r="N33" s="155"/>
      <c r="O33" s="155"/>
      <c r="P33" s="156"/>
    </row>
    <row r="34" spans="2:16" ht="15" customHeight="1" thickBot="1" x14ac:dyDescent="0.8">
      <c r="B34" s="157"/>
      <c r="C34" s="158"/>
      <c r="D34" s="158"/>
      <c r="E34" s="158"/>
      <c r="F34" s="158"/>
      <c r="G34" s="158"/>
      <c r="H34" s="158"/>
      <c r="I34" s="158"/>
      <c r="J34" s="158"/>
      <c r="K34" s="158"/>
      <c r="L34" s="158"/>
      <c r="M34" s="158"/>
      <c r="N34" s="158"/>
      <c r="O34" s="158"/>
      <c r="P34" s="159"/>
    </row>
  </sheetData>
  <mergeCells count="3">
    <mergeCell ref="A1:L1"/>
    <mergeCell ref="E3:H3"/>
    <mergeCell ref="B6:P34"/>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FF09035-4991-426B-B5B0-D039AA08F737}">
          <x14:formula1>
            <xm:f>'Percents by Cluster'!$C$1:$S$1</xm:f>
          </x14:formula1>
          <xm:sqref>I3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C717-633D-403F-860C-E3C2B04D7013}">
  <dimension ref="A1:T40"/>
  <sheetViews>
    <sheetView workbookViewId="0">
      <pane ySplit="1" topLeftCell="A2" activePane="bottomLeft" state="frozen"/>
      <selection pane="bottomLeft" activeCell="S40" sqref="S40"/>
    </sheetView>
  </sheetViews>
  <sheetFormatPr defaultColWidth="14.5" defaultRowHeight="14.75" x14ac:dyDescent="0.75"/>
  <cols>
    <col min="1" max="1" width="6.31640625" style="1" bestFit="1" customWidth="1"/>
    <col min="2" max="2" width="27.6796875" style="1" bestFit="1" customWidth="1"/>
    <col min="3" max="3" width="13" bestFit="1" customWidth="1"/>
    <col min="4" max="4" width="17.6796875" customWidth="1"/>
    <col min="5" max="5" width="17.1796875" customWidth="1"/>
    <col min="6" max="7" width="18.5" customWidth="1"/>
    <col min="8" max="8" width="12.31640625" bestFit="1" customWidth="1"/>
    <col min="9" max="9" width="11" customWidth="1"/>
    <col min="10" max="10" width="20" customWidth="1"/>
    <col min="11" max="11" width="14.1796875" customWidth="1"/>
    <col min="12" max="12" width="12.5" bestFit="1" customWidth="1"/>
    <col min="13" max="13" width="13.31640625" customWidth="1"/>
    <col min="14" max="14" width="16.31640625" customWidth="1"/>
    <col min="15" max="15" width="13.31640625" bestFit="1" customWidth="1"/>
    <col min="16" max="16" width="16.31640625" customWidth="1"/>
    <col min="17" max="17" width="13.31640625" customWidth="1"/>
    <col min="18" max="18" width="7.6796875" bestFit="1" customWidth="1"/>
    <col min="19" max="19" width="18.5" customWidth="1"/>
  </cols>
  <sheetData>
    <row r="1" spans="1:20" s="5" customFormat="1" ht="58.75" thickBot="1" x14ac:dyDescent="0.85">
      <c r="C1" s="5" t="s">
        <v>45</v>
      </c>
      <c r="D1" s="5" t="s">
        <v>13</v>
      </c>
      <c r="E1" s="5" t="s">
        <v>14</v>
      </c>
      <c r="F1" s="5" t="s">
        <v>15</v>
      </c>
      <c r="G1" s="5" t="s">
        <v>16</v>
      </c>
      <c r="H1" s="5" t="s">
        <v>17</v>
      </c>
      <c r="I1" s="5" t="s">
        <v>18</v>
      </c>
      <c r="J1" s="5" t="s">
        <v>19</v>
      </c>
      <c r="K1" s="5" t="s">
        <v>20</v>
      </c>
      <c r="L1" s="5" t="s">
        <v>21</v>
      </c>
      <c r="M1" s="5" t="s">
        <v>22</v>
      </c>
      <c r="N1" s="5" t="s">
        <v>23</v>
      </c>
      <c r="O1" s="5" t="s">
        <v>24</v>
      </c>
      <c r="P1" s="5" t="s">
        <v>46</v>
      </c>
      <c r="Q1" s="5" t="s">
        <v>25</v>
      </c>
      <c r="R1" s="5" t="s">
        <v>26</v>
      </c>
      <c r="S1" s="5" t="s">
        <v>27</v>
      </c>
    </row>
    <row r="2" spans="1:20" s="56" customFormat="1" x14ac:dyDescent="0.75">
      <c r="A2" s="165" t="s">
        <v>42</v>
      </c>
      <c r="B2" s="20" t="s">
        <v>0</v>
      </c>
      <c r="C2" s="55">
        <f>'Counts by Cluster'!C2/'Counts by Cluster'!C2</f>
        <v>1</v>
      </c>
      <c r="D2" s="55">
        <f>'Counts by Cluster'!D2/'Counts by Cluster'!$D$2</f>
        <v>1</v>
      </c>
      <c r="E2" s="55" t="e">
        <f>'Counts by Cluster'!E2/'Counts by Cluster'!$E$2</f>
        <v>#DIV/0!</v>
      </c>
      <c r="F2" s="55" t="e">
        <f>'Counts by Cluster'!F2/'Counts by Cluster'!$F$2</f>
        <v>#DIV/0!</v>
      </c>
      <c r="G2" s="55">
        <f>'Counts by Cluster'!G2/'Counts by Cluster'!$G$2</f>
        <v>1</v>
      </c>
      <c r="H2" s="55">
        <f>'Counts by Cluster'!H2/'Counts by Cluster'!$H$2</f>
        <v>1</v>
      </c>
      <c r="I2" s="55">
        <f>'Counts by Cluster'!I2/'Counts by Cluster'!$I$2</f>
        <v>1</v>
      </c>
      <c r="J2" s="55">
        <f>'Counts by Cluster'!J2/'Counts by Cluster'!$J$2</f>
        <v>1</v>
      </c>
      <c r="K2" s="55">
        <f>'Counts by Cluster'!K2/'Counts by Cluster'!$K$2</f>
        <v>1</v>
      </c>
      <c r="L2" s="55" t="e">
        <f>'Counts by Cluster'!L2/'Counts by Cluster'!$L$2</f>
        <v>#DIV/0!</v>
      </c>
      <c r="M2" s="55" t="e">
        <f>'Counts by Cluster'!M2/'Counts by Cluster'!$M$2</f>
        <v>#DIV/0!</v>
      </c>
      <c r="N2" s="55">
        <f>'Counts by Cluster'!N2/'Counts by Cluster'!$N$2</f>
        <v>1</v>
      </c>
      <c r="O2" s="55" t="e">
        <f>'Counts by Cluster'!O2/'Counts by Cluster'!$O$2</f>
        <v>#DIV/0!</v>
      </c>
      <c r="P2" s="55" t="e">
        <f>'Counts by Cluster'!P2/'Counts by Cluster'!$P$2</f>
        <v>#DIV/0!</v>
      </c>
      <c r="Q2" s="55" t="e">
        <f>'Counts by Cluster'!Q2/'Counts by Cluster'!$Q$2</f>
        <v>#DIV/0!</v>
      </c>
      <c r="R2" s="55" t="e">
        <f>'Counts by Cluster'!R2/'Counts by Cluster'!$R$2</f>
        <v>#DIV/0!</v>
      </c>
      <c r="S2" s="112" t="e">
        <f>'Counts by Cluster'!S2/'Counts by Cluster'!$S$2</f>
        <v>#DIV/0!</v>
      </c>
      <c r="T2" s="108"/>
    </row>
    <row r="3" spans="1:20" s="54" customFormat="1" x14ac:dyDescent="0.75">
      <c r="A3" s="166"/>
      <c r="B3" s="19" t="s">
        <v>1</v>
      </c>
      <c r="C3" s="53">
        <f>'Counts by Cluster'!C3/'Counts by Cluster'!$C$2</f>
        <v>0.46153846153846156</v>
      </c>
      <c r="D3" s="53">
        <f>'Counts by Cluster'!D3/'Counts by Cluster'!$D$2</f>
        <v>0.6</v>
      </c>
      <c r="E3" s="53" t="e">
        <f>'Counts by Cluster'!E3/'Counts by Cluster'!$E$2</f>
        <v>#DIV/0!</v>
      </c>
      <c r="F3" s="53" t="e">
        <f>'Counts by Cluster'!F3/'Counts by Cluster'!$F$2</f>
        <v>#DIV/0!</v>
      </c>
      <c r="G3" s="53">
        <f>'Counts by Cluster'!G3/'Counts by Cluster'!$G$2</f>
        <v>0.6</v>
      </c>
      <c r="H3" s="53">
        <f>'Counts by Cluster'!H3/'Counts by Cluster'!$H$2</f>
        <v>0.45</v>
      </c>
      <c r="I3" s="53">
        <f>'Counts by Cluster'!I3/'Counts by Cluster'!$I$2</f>
        <v>0.3</v>
      </c>
      <c r="J3" s="53">
        <f>'Counts by Cluster'!J3/'Counts by Cluster'!$J$2</f>
        <v>0.45</v>
      </c>
      <c r="K3" s="53">
        <f>'Counts by Cluster'!K3/'Counts by Cluster'!$K$2</f>
        <v>0.4</v>
      </c>
      <c r="L3" s="53" t="e">
        <f>'Counts by Cluster'!L3/'Counts by Cluster'!$L$2</f>
        <v>#DIV/0!</v>
      </c>
      <c r="M3" s="53" t="e">
        <f>'Counts by Cluster'!M3/'Counts by Cluster'!$M$2</f>
        <v>#DIV/0!</v>
      </c>
      <c r="N3" s="53">
        <f>'Counts by Cluster'!N3/'Counts by Cluster'!$N$2</f>
        <v>0.6</v>
      </c>
      <c r="O3" s="53" t="e">
        <f>'Counts by Cluster'!O3/'Counts by Cluster'!$O$2</f>
        <v>#DIV/0!</v>
      </c>
      <c r="P3" s="53" t="e">
        <f>'Counts by Cluster'!P3/'Counts by Cluster'!$P$2</f>
        <v>#DIV/0!</v>
      </c>
      <c r="Q3" s="53" t="e">
        <f>'Counts by Cluster'!Q3/'Counts by Cluster'!$Q$2</f>
        <v>#DIV/0!</v>
      </c>
      <c r="R3" s="53" t="e">
        <f>'Counts by Cluster'!R3/'Counts by Cluster'!$R$2</f>
        <v>#DIV/0!</v>
      </c>
      <c r="S3" s="113" t="e">
        <f>'Counts by Cluster'!S3/'Counts by Cluster'!$S$2</f>
        <v>#DIV/0!</v>
      </c>
      <c r="T3" s="109"/>
    </row>
    <row r="4" spans="1:20" s="54" customFormat="1" x14ac:dyDescent="0.75">
      <c r="A4" s="166"/>
      <c r="B4" s="19" t="s">
        <v>2</v>
      </c>
      <c r="C4" s="53">
        <f>'Counts by Cluster'!C4/'Counts by Cluster'!$C$2</f>
        <v>0.53846153846153844</v>
      </c>
      <c r="D4" s="53">
        <f>'Counts by Cluster'!D4/'Counts by Cluster'!$D$2</f>
        <v>0.4</v>
      </c>
      <c r="E4" s="53" t="e">
        <f>'Counts by Cluster'!E4/'Counts by Cluster'!$E$2</f>
        <v>#DIV/0!</v>
      </c>
      <c r="F4" s="53" t="e">
        <f>'Counts by Cluster'!F4/'Counts by Cluster'!$F$2</f>
        <v>#DIV/0!</v>
      </c>
      <c r="G4" s="53">
        <f>'Counts by Cluster'!G4/'Counts by Cluster'!$G$2</f>
        <v>0.4</v>
      </c>
      <c r="H4" s="53">
        <f>'Counts by Cluster'!H4/'Counts by Cluster'!$H$2</f>
        <v>0.55000000000000004</v>
      </c>
      <c r="I4" s="53">
        <f>'Counts by Cluster'!I4/'Counts by Cluster'!$I$2</f>
        <v>0.7</v>
      </c>
      <c r="J4" s="53">
        <f>'Counts by Cluster'!J4/'Counts by Cluster'!$J$2</f>
        <v>0.55000000000000004</v>
      </c>
      <c r="K4" s="53">
        <f>'Counts by Cluster'!K4/'Counts by Cluster'!$K$2</f>
        <v>0.6</v>
      </c>
      <c r="L4" s="53" t="e">
        <f>'Counts by Cluster'!L4/'Counts by Cluster'!$L$2</f>
        <v>#DIV/0!</v>
      </c>
      <c r="M4" s="53" t="e">
        <f>'Counts by Cluster'!M4/'Counts by Cluster'!$M$2</f>
        <v>#DIV/0!</v>
      </c>
      <c r="N4" s="53">
        <f>'Counts by Cluster'!N4/'Counts by Cluster'!$N$2</f>
        <v>0.4</v>
      </c>
      <c r="O4" s="53" t="e">
        <f>'Counts by Cluster'!O4/'Counts by Cluster'!$O$2</f>
        <v>#DIV/0!</v>
      </c>
      <c r="P4" s="53" t="e">
        <f>'Counts by Cluster'!P4/'Counts by Cluster'!$P$2</f>
        <v>#DIV/0!</v>
      </c>
      <c r="Q4" s="53" t="e">
        <f>'Counts by Cluster'!Q4/'Counts by Cluster'!$Q$2</f>
        <v>#DIV/0!</v>
      </c>
      <c r="R4" s="53" t="e">
        <f>'Counts by Cluster'!R4/'Counts by Cluster'!$R$2</f>
        <v>#DIV/0!</v>
      </c>
      <c r="S4" s="113" t="e">
        <f>'Counts by Cluster'!S4/'Counts by Cluster'!$S$2</f>
        <v>#DIV/0!</v>
      </c>
      <c r="T4" s="109"/>
    </row>
    <row r="5" spans="1:20" s="54" customFormat="1" x14ac:dyDescent="0.75">
      <c r="A5" s="166"/>
      <c r="B5" s="19" t="s">
        <v>4</v>
      </c>
      <c r="C5" s="53">
        <f>'Counts by Cluster'!C5/'Counts by Cluster'!$C$2</f>
        <v>0.1</v>
      </c>
      <c r="D5" s="53">
        <f>'Counts by Cluster'!D5/'Counts by Cluster'!$D$2</f>
        <v>0.1</v>
      </c>
      <c r="E5" s="53" t="e">
        <f>'Counts by Cluster'!E5/'Counts by Cluster'!$E$2</f>
        <v>#DIV/0!</v>
      </c>
      <c r="F5" s="53" t="e">
        <f>'Counts by Cluster'!F5/'Counts by Cluster'!$F$2</f>
        <v>#DIV/0!</v>
      </c>
      <c r="G5" s="53">
        <f>'Counts by Cluster'!G5/'Counts by Cluster'!$G$2</f>
        <v>0.1</v>
      </c>
      <c r="H5" s="53">
        <f>'Counts by Cluster'!H5/'Counts by Cluster'!$H$2</f>
        <v>0.1</v>
      </c>
      <c r="I5" s="53">
        <f>'Counts by Cluster'!I5/'Counts by Cluster'!$I$2</f>
        <v>0.1</v>
      </c>
      <c r="J5" s="53">
        <f>'Counts by Cluster'!J5/'Counts by Cluster'!$J$2</f>
        <v>0.1</v>
      </c>
      <c r="K5" s="53">
        <f>'Counts by Cluster'!K5/'Counts by Cluster'!$K$2</f>
        <v>0.1</v>
      </c>
      <c r="L5" s="53" t="e">
        <f>'Counts by Cluster'!L5/'Counts by Cluster'!$L$2</f>
        <v>#DIV/0!</v>
      </c>
      <c r="M5" s="53" t="e">
        <f>'Counts by Cluster'!M5/'Counts by Cluster'!$M$2</f>
        <v>#DIV/0!</v>
      </c>
      <c r="N5" s="53">
        <f>'Counts by Cluster'!N5/'Counts by Cluster'!$N$2</f>
        <v>0.1</v>
      </c>
      <c r="O5" s="53" t="e">
        <f>'Counts by Cluster'!O5/'Counts by Cluster'!$O$2</f>
        <v>#DIV/0!</v>
      </c>
      <c r="P5" s="53" t="e">
        <f>'Counts by Cluster'!P5/'Counts by Cluster'!$P$2</f>
        <v>#DIV/0!</v>
      </c>
      <c r="Q5" s="53" t="e">
        <f>'Counts by Cluster'!Q5/'Counts by Cluster'!$Q$2</f>
        <v>#DIV/0!</v>
      </c>
      <c r="R5" s="53" t="e">
        <f>'Counts by Cluster'!R5/'Counts by Cluster'!$R$2</f>
        <v>#DIV/0!</v>
      </c>
      <c r="S5" s="113" t="e">
        <f>'Counts by Cluster'!S5/'Counts by Cluster'!$S$2</f>
        <v>#DIV/0!</v>
      </c>
      <c r="T5" s="109"/>
    </row>
    <row r="6" spans="1:20" s="54" customFormat="1" x14ac:dyDescent="0.75">
      <c r="A6" s="166"/>
      <c r="B6" s="19" t="s">
        <v>3</v>
      </c>
      <c r="C6" s="53">
        <f>'Counts by Cluster'!C6/'Counts by Cluster'!$C$2</f>
        <v>0.1</v>
      </c>
      <c r="D6" s="53">
        <f>'Counts by Cluster'!D6/'Counts by Cluster'!$D$2</f>
        <v>0.1</v>
      </c>
      <c r="E6" s="53" t="e">
        <f>'Counts by Cluster'!E6/'Counts by Cluster'!$E$2</f>
        <v>#DIV/0!</v>
      </c>
      <c r="F6" s="53" t="e">
        <f>'Counts by Cluster'!F6/'Counts by Cluster'!$F$2</f>
        <v>#DIV/0!</v>
      </c>
      <c r="G6" s="53">
        <f>'Counts by Cluster'!G6/'Counts by Cluster'!$G$2</f>
        <v>0.1</v>
      </c>
      <c r="H6" s="53">
        <f>'Counts by Cluster'!H6/'Counts by Cluster'!$H$2</f>
        <v>0.1</v>
      </c>
      <c r="I6" s="53">
        <f>'Counts by Cluster'!I6/'Counts by Cluster'!$I$2</f>
        <v>0.1</v>
      </c>
      <c r="J6" s="53">
        <f>'Counts by Cluster'!J6/'Counts by Cluster'!$J$2</f>
        <v>0.1</v>
      </c>
      <c r="K6" s="53">
        <f>'Counts by Cluster'!K6/'Counts by Cluster'!$K$2</f>
        <v>0.1</v>
      </c>
      <c r="L6" s="53" t="e">
        <f>'Counts by Cluster'!L6/'Counts by Cluster'!$L$2</f>
        <v>#DIV/0!</v>
      </c>
      <c r="M6" s="53" t="e">
        <f>'Counts by Cluster'!M6/'Counts by Cluster'!$M$2</f>
        <v>#DIV/0!</v>
      </c>
      <c r="N6" s="53">
        <f>'Counts by Cluster'!N6/'Counts by Cluster'!$N$2</f>
        <v>0.1</v>
      </c>
      <c r="O6" s="53" t="e">
        <f>'Counts by Cluster'!O6/'Counts by Cluster'!$O$2</f>
        <v>#DIV/0!</v>
      </c>
      <c r="P6" s="53" t="e">
        <f>'Counts by Cluster'!P6/'Counts by Cluster'!$P$2</f>
        <v>#DIV/0!</v>
      </c>
      <c r="Q6" s="53" t="e">
        <f>'Counts by Cluster'!Q6/'Counts by Cluster'!$Q$2</f>
        <v>#DIV/0!</v>
      </c>
      <c r="R6" s="53" t="e">
        <f>'Counts by Cluster'!R6/'Counts by Cluster'!$R$2</f>
        <v>#DIV/0!</v>
      </c>
      <c r="S6" s="113" t="e">
        <f>'Counts by Cluster'!S6/'Counts by Cluster'!$S$2</f>
        <v>#DIV/0!</v>
      </c>
      <c r="T6" s="109"/>
    </row>
    <row r="7" spans="1:20" s="54" customFormat="1" x14ac:dyDescent="0.75">
      <c r="A7" s="166"/>
      <c r="B7" s="19" t="s">
        <v>5</v>
      </c>
      <c r="C7" s="53">
        <f>'Counts by Cluster'!C7/'Counts by Cluster'!$C$2</f>
        <v>0.14000000000000001</v>
      </c>
      <c r="D7" s="53">
        <f>'Counts by Cluster'!D7/'Counts by Cluster'!$D$2</f>
        <v>0.14000000000000001</v>
      </c>
      <c r="E7" s="53" t="e">
        <f>'Counts by Cluster'!E7/'Counts by Cluster'!$E$2</f>
        <v>#DIV/0!</v>
      </c>
      <c r="F7" s="53" t="e">
        <f>'Counts by Cluster'!F7/'Counts by Cluster'!$F$2</f>
        <v>#DIV/0!</v>
      </c>
      <c r="G7" s="53">
        <f>'Counts by Cluster'!G7/'Counts by Cluster'!$G$2</f>
        <v>0.14000000000000001</v>
      </c>
      <c r="H7" s="53">
        <f>'Counts by Cluster'!H7/'Counts by Cluster'!$H$2</f>
        <v>0.14000000000000001</v>
      </c>
      <c r="I7" s="53">
        <f>'Counts by Cluster'!I7/'Counts by Cluster'!$I$2</f>
        <v>0.14000000000000001</v>
      </c>
      <c r="J7" s="53">
        <f>'Counts by Cluster'!J7/'Counts by Cluster'!$J$2</f>
        <v>0.14000000000000001</v>
      </c>
      <c r="K7" s="53">
        <f>'Counts by Cluster'!K7/'Counts by Cluster'!$K$2</f>
        <v>0.14000000000000001</v>
      </c>
      <c r="L7" s="53" t="e">
        <f>'Counts by Cluster'!L7/'Counts by Cluster'!$L$2</f>
        <v>#DIV/0!</v>
      </c>
      <c r="M7" s="53" t="e">
        <f>'Counts by Cluster'!M7/'Counts by Cluster'!$M$2</f>
        <v>#DIV/0!</v>
      </c>
      <c r="N7" s="53">
        <f>'Counts by Cluster'!N7/'Counts by Cluster'!$N$2</f>
        <v>0.14000000000000001</v>
      </c>
      <c r="O7" s="53" t="e">
        <f>'Counts by Cluster'!O7/'Counts by Cluster'!$O$2</f>
        <v>#DIV/0!</v>
      </c>
      <c r="P7" s="53" t="e">
        <f>'Counts by Cluster'!P7/'Counts by Cluster'!$P$2</f>
        <v>#DIV/0!</v>
      </c>
      <c r="Q7" s="53" t="e">
        <f>'Counts by Cluster'!Q7/'Counts by Cluster'!$Q$2</f>
        <v>#DIV/0!</v>
      </c>
      <c r="R7" s="53" t="e">
        <f>'Counts by Cluster'!R7/'Counts by Cluster'!$R$2</f>
        <v>#DIV/0!</v>
      </c>
      <c r="S7" s="113" t="e">
        <f>'Counts by Cluster'!S7/'Counts by Cluster'!$S$2</f>
        <v>#DIV/0!</v>
      </c>
      <c r="T7" s="109"/>
    </row>
    <row r="8" spans="1:20" s="54" customFormat="1" x14ac:dyDescent="0.75">
      <c r="A8" s="166"/>
      <c r="B8" s="19" t="s">
        <v>11</v>
      </c>
      <c r="C8" s="53">
        <f>'Counts by Cluster'!C8/'Counts by Cluster'!$C$2</f>
        <v>0.3</v>
      </c>
      <c r="D8" s="53">
        <f>'Counts by Cluster'!D8/'Counts by Cluster'!$D$2</f>
        <v>0.3</v>
      </c>
      <c r="E8" s="53" t="e">
        <f>'Counts by Cluster'!E8/'Counts by Cluster'!$E$2</f>
        <v>#DIV/0!</v>
      </c>
      <c r="F8" s="53" t="e">
        <f>'Counts by Cluster'!F8/'Counts by Cluster'!$F$2</f>
        <v>#DIV/0!</v>
      </c>
      <c r="G8" s="53">
        <f>'Counts by Cluster'!G8/'Counts by Cluster'!$G$2</f>
        <v>0.3</v>
      </c>
      <c r="H8" s="53">
        <f>'Counts by Cluster'!H8/'Counts by Cluster'!$H$2</f>
        <v>0.3</v>
      </c>
      <c r="I8" s="53">
        <f>'Counts by Cluster'!I8/'Counts by Cluster'!$I$2</f>
        <v>0.3</v>
      </c>
      <c r="J8" s="53">
        <f>'Counts by Cluster'!J8/'Counts by Cluster'!$J$2</f>
        <v>0.3</v>
      </c>
      <c r="K8" s="53">
        <f>'Counts by Cluster'!K8/'Counts by Cluster'!$K$2</f>
        <v>0.3</v>
      </c>
      <c r="L8" s="53" t="e">
        <f>'Counts by Cluster'!L8/'Counts by Cluster'!$L$2</f>
        <v>#DIV/0!</v>
      </c>
      <c r="M8" s="53" t="e">
        <f>'Counts by Cluster'!M8/'Counts by Cluster'!$M$2</f>
        <v>#DIV/0!</v>
      </c>
      <c r="N8" s="53">
        <f>'Counts by Cluster'!N8/'Counts by Cluster'!$N$2</f>
        <v>0.3</v>
      </c>
      <c r="O8" s="53" t="e">
        <f>'Counts by Cluster'!O8/'Counts by Cluster'!$O$2</f>
        <v>#DIV/0!</v>
      </c>
      <c r="P8" s="53" t="e">
        <f>'Counts by Cluster'!P8/'Counts by Cluster'!$P$2</f>
        <v>#DIV/0!</v>
      </c>
      <c r="Q8" s="53" t="e">
        <f>'Counts by Cluster'!Q8/'Counts by Cluster'!$Q$2</f>
        <v>#DIV/0!</v>
      </c>
      <c r="R8" s="53" t="e">
        <f>'Counts by Cluster'!R8/'Counts by Cluster'!$R$2</f>
        <v>#DIV/0!</v>
      </c>
      <c r="S8" s="113" t="e">
        <f>'Counts by Cluster'!S8/'Counts by Cluster'!$S$2</f>
        <v>#DIV/0!</v>
      </c>
      <c r="T8" s="109"/>
    </row>
    <row r="9" spans="1:20" s="54" customFormat="1" x14ac:dyDescent="0.75">
      <c r="A9" s="166"/>
      <c r="B9" s="19" t="s">
        <v>31</v>
      </c>
      <c r="C9" s="53">
        <f>'Counts by Cluster'!C9/'Counts by Cluster'!$C$2</f>
        <v>0.06</v>
      </c>
      <c r="D9" s="53">
        <f>'Counts by Cluster'!D9/'Counts by Cluster'!$D$2</f>
        <v>0.06</v>
      </c>
      <c r="E9" s="53" t="e">
        <f>'Counts by Cluster'!E9/'Counts by Cluster'!$E$2</f>
        <v>#DIV/0!</v>
      </c>
      <c r="F9" s="53" t="e">
        <f>'Counts by Cluster'!F9/'Counts by Cluster'!$F$2</f>
        <v>#DIV/0!</v>
      </c>
      <c r="G9" s="53">
        <f>'Counts by Cluster'!G9/'Counts by Cluster'!$G$2</f>
        <v>0.06</v>
      </c>
      <c r="H9" s="53">
        <f>'Counts by Cluster'!H9/'Counts by Cluster'!$H$2</f>
        <v>0.06</v>
      </c>
      <c r="I9" s="53">
        <f>'Counts by Cluster'!I9/'Counts by Cluster'!$I$2</f>
        <v>0.06</v>
      </c>
      <c r="J9" s="53">
        <f>'Counts by Cluster'!J9/'Counts by Cluster'!$J$2</f>
        <v>0.06</v>
      </c>
      <c r="K9" s="53">
        <f>'Counts by Cluster'!K9/'Counts by Cluster'!$K$2</f>
        <v>0.06</v>
      </c>
      <c r="L9" s="53" t="e">
        <f>'Counts by Cluster'!L9/'Counts by Cluster'!$L$2</f>
        <v>#DIV/0!</v>
      </c>
      <c r="M9" s="53" t="e">
        <f>'Counts by Cluster'!M9/'Counts by Cluster'!$M$2</f>
        <v>#DIV/0!</v>
      </c>
      <c r="N9" s="53">
        <f>'Counts by Cluster'!N9/'Counts by Cluster'!$N$2</f>
        <v>0.06</v>
      </c>
      <c r="O9" s="53" t="e">
        <f>'Counts by Cluster'!O9/'Counts by Cluster'!$O$2</f>
        <v>#DIV/0!</v>
      </c>
      <c r="P9" s="53" t="e">
        <f>'Counts by Cluster'!P9/'Counts by Cluster'!$P$2</f>
        <v>#DIV/0!</v>
      </c>
      <c r="Q9" s="53" t="e">
        <f>'Counts by Cluster'!Q9/'Counts by Cluster'!$Q$2</f>
        <v>#DIV/0!</v>
      </c>
      <c r="R9" s="53" t="e">
        <f>'Counts by Cluster'!R9/'Counts by Cluster'!$R$2</f>
        <v>#DIV/0!</v>
      </c>
      <c r="S9" s="113" t="e">
        <f>'Counts by Cluster'!S9/'Counts by Cluster'!$S$2</f>
        <v>#DIV/0!</v>
      </c>
      <c r="T9" s="109"/>
    </row>
    <row r="10" spans="1:20" s="54" customFormat="1" x14ac:dyDescent="0.75">
      <c r="A10" s="166"/>
      <c r="B10" s="19" t="s">
        <v>33</v>
      </c>
      <c r="C10" s="53">
        <f>'Counts by Cluster'!C10/'Counts by Cluster'!$C$2</f>
        <v>0.3</v>
      </c>
      <c r="D10" s="53">
        <f>'Counts by Cluster'!D10/'Counts by Cluster'!$D$2</f>
        <v>0.3</v>
      </c>
      <c r="E10" s="53" t="e">
        <f>'Counts by Cluster'!E10/'Counts by Cluster'!$E$2</f>
        <v>#DIV/0!</v>
      </c>
      <c r="F10" s="53" t="e">
        <f>'Counts by Cluster'!F10/'Counts by Cluster'!$F$2</f>
        <v>#DIV/0!</v>
      </c>
      <c r="G10" s="53">
        <f>'Counts by Cluster'!G10/'Counts by Cluster'!$G$2</f>
        <v>0.3</v>
      </c>
      <c r="H10" s="53">
        <f>'Counts by Cluster'!H10/'Counts by Cluster'!$H$2</f>
        <v>0.3</v>
      </c>
      <c r="I10" s="53">
        <f>'Counts by Cluster'!I10/'Counts by Cluster'!$I$2</f>
        <v>0.3</v>
      </c>
      <c r="J10" s="53">
        <f>'Counts by Cluster'!J10/'Counts by Cluster'!$J$2</f>
        <v>0.3</v>
      </c>
      <c r="K10" s="53">
        <f>'Counts by Cluster'!K10/'Counts by Cluster'!$K$2</f>
        <v>0.3</v>
      </c>
      <c r="L10" s="53" t="e">
        <f>'Counts by Cluster'!L10/'Counts by Cluster'!$L$2</f>
        <v>#DIV/0!</v>
      </c>
      <c r="M10" s="53" t="e">
        <f>'Counts by Cluster'!M10/'Counts by Cluster'!$M$2</f>
        <v>#DIV/0!</v>
      </c>
      <c r="N10" s="53">
        <f>'Counts by Cluster'!N10/'Counts by Cluster'!$N$2</f>
        <v>0.3</v>
      </c>
      <c r="O10" s="53" t="e">
        <f>'Counts by Cluster'!O10/'Counts by Cluster'!$O$2</f>
        <v>#DIV/0!</v>
      </c>
      <c r="P10" s="53" t="e">
        <f>'Counts by Cluster'!P10/'Counts by Cluster'!$P$2</f>
        <v>#DIV/0!</v>
      </c>
      <c r="Q10" s="53" t="e">
        <f>'Counts by Cluster'!Q10/'Counts by Cluster'!$Q$2</f>
        <v>#DIV/0!</v>
      </c>
      <c r="R10" s="53" t="e">
        <f>'Counts by Cluster'!R10/'Counts by Cluster'!$R$2</f>
        <v>#DIV/0!</v>
      </c>
      <c r="S10" s="113" t="e">
        <f>'Counts by Cluster'!S10/'Counts by Cluster'!$S$2</f>
        <v>#DIV/0!</v>
      </c>
      <c r="T10" s="109"/>
    </row>
    <row r="11" spans="1:20" s="54" customFormat="1" x14ac:dyDescent="0.75">
      <c r="A11" s="166"/>
      <c r="B11" s="19" t="s">
        <v>9</v>
      </c>
      <c r="C11" s="53">
        <f>'Counts by Cluster'!C11/'Counts by Cluster'!$C$2</f>
        <v>0.49692307692307691</v>
      </c>
      <c r="D11" s="53">
        <f>'Counts by Cluster'!D11/'Counts by Cluster'!$D$2</f>
        <v>0.2</v>
      </c>
      <c r="E11" s="53" t="e">
        <f>'Counts by Cluster'!E11/'Counts by Cluster'!$E$2</f>
        <v>#DIV/0!</v>
      </c>
      <c r="F11" s="53" t="e">
        <f>'Counts by Cluster'!F11/'Counts by Cluster'!$F$2</f>
        <v>#DIV/0!</v>
      </c>
      <c r="G11" s="53">
        <f>'Counts by Cluster'!G11/'Counts by Cluster'!$G$2</f>
        <v>0.4</v>
      </c>
      <c r="H11" s="53">
        <f>'Counts by Cluster'!H11/'Counts by Cluster'!$H$2</f>
        <v>0.4</v>
      </c>
      <c r="I11" s="53">
        <f>'Counts by Cluster'!I11/'Counts by Cluster'!$I$2</f>
        <v>0.08</v>
      </c>
      <c r="J11" s="53">
        <f>'Counts by Cluster'!J11/'Counts by Cluster'!$J$2</f>
        <v>0.4</v>
      </c>
      <c r="K11" s="53">
        <f>'Counts by Cluster'!K11/'Counts by Cluster'!$K$2</f>
        <v>0.79333333333333333</v>
      </c>
      <c r="L11" s="53" t="e">
        <f>'Counts by Cluster'!L11/'Counts by Cluster'!$L$2</f>
        <v>#DIV/0!</v>
      </c>
      <c r="M11" s="53" t="e">
        <f>'Counts by Cluster'!M11/'Counts by Cluster'!$M$2</f>
        <v>#DIV/0!</v>
      </c>
      <c r="N11" s="53">
        <f>'Counts by Cluster'!N11/'Counts by Cluster'!$N$2</f>
        <v>0.6</v>
      </c>
      <c r="O11" s="53" t="e">
        <f>'Counts by Cluster'!O11/'Counts by Cluster'!$O$2</f>
        <v>#DIV/0!</v>
      </c>
      <c r="P11" s="53" t="e">
        <f>'Counts by Cluster'!P11/'Counts by Cluster'!$P$2</f>
        <v>#DIV/0!</v>
      </c>
      <c r="Q11" s="53" t="e">
        <f>'Counts by Cluster'!Q11/'Counts by Cluster'!$Q$2</f>
        <v>#DIV/0!</v>
      </c>
      <c r="R11" s="53" t="e">
        <f>'Counts by Cluster'!R11/'Counts by Cluster'!$R$2</f>
        <v>#DIV/0!</v>
      </c>
      <c r="S11" s="113" t="e">
        <f>'Counts by Cluster'!S11/'Counts by Cluster'!$S$2</f>
        <v>#DIV/0!</v>
      </c>
      <c r="T11" s="109"/>
    </row>
    <row r="12" spans="1:20" s="54" customFormat="1" x14ac:dyDescent="0.75">
      <c r="A12" s="166"/>
      <c r="B12" s="19" t="s">
        <v>78</v>
      </c>
      <c r="C12" s="53">
        <f>'Counts by Cluster'!C12/'Counts by Cluster'!$C$2</f>
        <v>0.24307692307692308</v>
      </c>
      <c r="D12" s="53">
        <f>'Counts by Cluster'!D12/'Counts by Cluster'!$D$2</f>
        <v>0.06</v>
      </c>
      <c r="E12" s="53" t="e">
        <f>'Counts by Cluster'!E12/'Counts by Cluster'!$E$2</f>
        <v>#DIV/0!</v>
      </c>
      <c r="F12" s="53" t="e">
        <f>'Counts by Cluster'!F12/'Counts by Cluster'!$F$2</f>
        <v>#DIV/0!</v>
      </c>
      <c r="G12" s="53">
        <f>'Counts by Cluster'!G12/'Counts by Cluster'!$G$2</f>
        <v>0.4</v>
      </c>
      <c r="H12" s="53">
        <f>'Counts by Cluster'!H12/'Counts by Cluster'!$H$2</f>
        <v>0.4</v>
      </c>
      <c r="I12" s="53">
        <f>'Counts by Cluster'!I12/'Counts by Cluster'!$I$2</f>
        <v>0.06</v>
      </c>
      <c r="J12" s="53">
        <f>'Counts by Cluster'!J12/'Counts by Cluster'!$J$2</f>
        <v>0.23</v>
      </c>
      <c r="K12" s="53">
        <f>'Counts by Cluster'!K12/'Counts by Cluster'!$K$2</f>
        <v>0.28666666666666668</v>
      </c>
      <c r="L12" s="53" t="e">
        <f>'Counts by Cluster'!L12/'Counts by Cluster'!$L$2</f>
        <v>#DIV/0!</v>
      </c>
      <c r="M12" s="53" t="e">
        <f>'Counts by Cluster'!M12/'Counts by Cluster'!$M$2</f>
        <v>#DIV/0!</v>
      </c>
      <c r="N12" s="53">
        <f>'Counts by Cluster'!N12/'Counts by Cluster'!$N$2</f>
        <v>0.06</v>
      </c>
      <c r="O12" s="53" t="e">
        <f>'Counts by Cluster'!O12/'Counts by Cluster'!$O$2</f>
        <v>#DIV/0!</v>
      </c>
      <c r="P12" s="53" t="e">
        <f>'Counts by Cluster'!P12/'Counts by Cluster'!$P$2</f>
        <v>#DIV/0!</v>
      </c>
      <c r="Q12" s="53" t="e">
        <f>'Counts by Cluster'!Q12/'Counts by Cluster'!$Q$2</f>
        <v>#DIV/0!</v>
      </c>
      <c r="R12" s="53" t="e">
        <f>'Counts by Cluster'!R12/'Counts by Cluster'!$R$2</f>
        <v>#DIV/0!</v>
      </c>
      <c r="S12" s="113" t="e">
        <f>'Counts by Cluster'!S12/'Counts by Cluster'!$S$2</f>
        <v>#DIV/0!</v>
      </c>
      <c r="T12" s="109"/>
    </row>
    <row r="13" spans="1:20" s="54" customFormat="1" x14ac:dyDescent="0.75">
      <c r="A13" s="166"/>
      <c r="B13" s="19" t="s">
        <v>44</v>
      </c>
      <c r="C13" s="53">
        <f>'Counts by Cluster'!C13/'Counts by Cluster'!$C$2</f>
        <v>0.04</v>
      </c>
      <c r="D13" s="53">
        <f>'Counts by Cluster'!D13/'Counts by Cluster'!$D$2</f>
        <v>0.04</v>
      </c>
      <c r="E13" s="53" t="e">
        <f>'Counts by Cluster'!E13/'Counts by Cluster'!$E$2</f>
        <v>#DIV/0!</v>
      </c>
      <c r="F13" s="53" t="e">
        <f>'Counts by Cluster'!F13/'Counts by Cluster'!$F$2</f>
        <v>#DIV/0!</v>
      </c>
      <c r="G13" s="53">
        <f>'Counts by Cluster'!G13/'Counts by Cluster'!$G$2</f>
        <v>0.04</v>
      </c>
      <c r="H13" s="53">
        <f>'Counts by Cluster'!H13/'Counts by Cluster'!$H$2</f>
        <v>0.04</v>
      </c>
      <c r="I13" s="53">
        <f>'Counts by Cluster'!I13/'Counts by Cluster'!I2</f>
        <v>0.04</v>
      </c>
      <c r="J13" s="53">
        <f>'Counts by Cluster'!J13/'Counts by Cluster'!J2</f>
        <v>0.04</v>
      </c>
      <c r="K13" s="53">
        <f>'Counts by Cluster'!K13/'Counts by Cluster'!K2</f>
        <v>0.04</v>
      </c>
      <c r="L13" s="53" t="e">
        <f>'Counts by Cluster'!L13/'Counts by Cluster'!L2</f>
        <v>#DIV/0!</v>
      </c>
      <c r="M13" s="53" t="e">
        <f>'Counts by Cluster'!M13/'Counts by Cluster'!M2</f>
        <v>#DIV/0!</v>
      </c>
      <c r="N13" s="53">
        <f>'Counts by Cluster'!N13/'Counts by Cluster'!N2</f>
        <v>0.04</v>
      </c>
      <c r="O13" s="53" t="e">
        <f>'Counts by Cluster'!O13/'Counts by Cluster'!O2</f>
        <v>#DIV/0!</v>
      </c>
      <c r="P13" s="53" t="e">
        <f>'Counts by Cluster'!P13/'Counts by Cluster'!P2</f>
        <v>#DIV/0!</v>
      </c>
      <c r="Q13" s="53" t="e">
        <f>'Counts by Cluster'!Q13/'Counts by Cluster'!Q2</f>
        <v>#DIV/0!</v>
      </c>
      <c r="R13" s="53" t="e">
        <f>'Counts by Cluster'!R13/'Counts by Cluster'!R2</f>
        <v>#DIV/0!</v>
      </c>
      <c r="S13" s="113" t="e">
        <f>'Counts by Cluster'!S13/'Counts by Cluster'!S2</f>
        <v>#DIV/0!</v>
      </c>
      <c r="T13" s="109"/>
    </row>
    <row r="14" spans="1:20" s="58" customFormat="1" ht="15.5" thickBot="1" x14ac:dyDescent="0.9">
      <c r="A14" s="167"/>
      <c r="B14" s="21" t="s">
        <v>30</v>
      </c>
      <c r="C14" s="57">
        <f>'Counts by Cluster'!C14/'Counts by Cluster'!$C$2</f>
        <v>1.2307692307692308E-2</v>
      </c>
      <c r="D14" s="57">
        <f>'Counts by Cluster'!D14/'Counts by Cluster'!$D$2</f>
        <v>0.02</v>
      </c>
      <c r="E14" s="57" t="e">
        <f>'Counts by Cluster'!E14/'Counts by Cluster'!$E$2</f>
        <v>#DIV/0!</v>
      </c>
      <c r="F14" s="57" t="e">
        <f>'Counts by Cluster'!F14/'Counts by Cluster'!$F$2</f>
        <v>#DIV/0!</v>
      </c>
      <c r="G14" s="57">
        <f>'Counts by Cluster'!G14/'Counts by Cluster'!$G$2</f>
        <v>0.02</v>
      </c>
      <c r="H14" s="57">
        <f>'Counts by Cluster'!H14/'Counts by Cluster'!$H$2</f>
        <v>0.01</v>
      </c>
      <c r="I14" s="57">
        <f>'Counts by Cluster'!I14/'Counts by Cluster'!I2</f>
        <v>0</v>
      </c>
      <c r="J14" s="57">
        <f>'Counts by Cluster'!J14/'Counts by Cluster'!J2</f>
        <v>0.01</v>
      </c>
      <c r="K14" s="57">
        <f>'Counts by Cluster'!K14/'Counts by Cluster'!K2</f>
        <v>1.3333333333333334E-2</v>
      </c>
      <c r="L14" s="57" t="e">
        <f>'Counts by Cluster'!L14/'Counts by Cluster'!L2</f>
        <v>#DIV/0!</v>
      </c>
      <c r="M14" s="57" t="e">
        <f>'Counts by Cluster'!M14/'Counts by Cluster'!M2</f>
        <v>#DIV/0!</v>
      </c>
      <c r="N14" s="57">
        <f>'Counts by Cluster'!N14/'Counts by Cluster'!N2</f>
        <v>0.02</v>
      </c>
      <c r="O14" s="57" t="e">
        <f>'Counts by Cluster'!O14/'Counts by Cluster'!O2</f>
        <v>#DIV/0!</v>
      </c>
      <c r="P14" s="57" t="e">
        <f>'Counts by Cluster'!P14/'Counts by Cluster'!P2</f>
        <v>#DIV/0!</v>
      </c>
      <c r="Q14" s="57" t="e">
        <f>'Counts by Cluster'!Q14/'Counts by Cluster'!Q2</f>
        <v>#DIV/0!</v>
      </c>
      <c r="R14" s="57" t="e">
        <f>'Counts by Cluster'!R14/'Counts by Cluster'!R2</f>
        <v>#DIV/0!</v>
      </c>
      <c r="S14" s="114" t="e">
        <f>'Counts by Cluster'!S14/'Counts by Cluster'!S2</f>
        <v>#DIV/0!</v>
      </c>
      <c r="T14" s="110"/>
    </row>
    <row r="15" spans="1:20" s="56" customFormat="1" ht="15.5" thickBot="1" x14ac:dyDescent="0.9">
      <c r="A15" s="168" t="s">
        <v>43</v>
      </c>
      <c r="B15" s="25" t="s">
        <v>0</v>
      </c>
      <c r="C15" s="111">
        <f>'Counts by Cluster'!C15/'Counts by Cluster'!C15</f>
        <v>1</v>
      </c>
      <c r="D15" s="111">
        <f>'Counts by Cluster'!D15/'Counts by Cluster'!D2</f>
        <v>0.3</v>
      </c>
      <c r="E15" s="111" t="e">
        <f>'Counts by Cluster'!E15/'Counts by Cluster'!E2</f>
        <v>#DIV/0!</v>
      </c>
      <c r="F15" s="111" t="e">
        <f>'Counts by Cluster'!F15/'Counts by Cluster'!F2</f>
        <v>#DIV/0!</v>
      </c>
      <c r="G15" s="111">
        <f>'Counts by Cluster'!G15/'Counts by Cluster'!G2</f>
        <v>0.3</v>
      </c>
      <c r="H15" s="111">
        <f>'Counts by Cluster'!H15/'Counts by Cluster'!H2</f>
        <v>0.3</v>
      </c>
      <c r="I15" s="111">
        <f>'Counts by Cluster'!I15/'Counts by Cluster'!I2</f>
        <v>0.3</v>
      </c>
      <c r="J15" s="111">
        <f>'Counts by Cluster'!J15/'Counts by Cluster'!J2</f>
        <v>0.3</v>
      </c>
      <c r="K15" s="111">
        <f>'Counts by Cluster'!K15/'Counts by Cluster'!K2</f>
        <v>0.3</v>
      </c>
      <c r="L15" s="111" t="e">
        <f>'Counts by Cluster'!L15/'Counts by Cluster'!L2</f>
        <v>#DIV/0!</v>
      </c>
      <c r="M15" s="111" t="e">
        <f>'Counts by Cluster'!M15/'Counts by Cluster'!M2</f>
        <v>#DIV/0!</v>
      </c>
      <c r="N15" s="111">
        <f>'Counts by Cluster'!N15/'Counts by Cluster'!N2</f>
        <v>0.3</v>
      </c>
      <c r="O15" s="111" t="e">
        <f>'Counts by Cluster'!O15/'Counts by Cluster'!O2</f>
        <v>#DIV/0!</v>
      </c>
      <c r="P15" s="111" t="e">
        <f>'Counts by Cluster'!P15/'Counts by Cluster'!P2</f>
        <v>#DIV/0!</v>
      </c>
      <c r="Q15" s="111" t="e">
        <f>'Counts by Cluster'!Q15/'Counts by Cluster'!Q2</f>
        <v>#DIV/0!</v>
      </c>
      <c r="R15" s="111" t="e">
        <f>'Counts by Cluster'!R15/'Counts by Cluster'!R2</f>
        <v>#DIV/0!</v>
      </c>
      <c r="S15" s="111" t="e">
        <f>'Counts by Cluster'!S15/'Counts by Cluster'!S2</f>
        <v>#DIV/0!</v>
      </c>
    </row>
    <row r="16" spans="1:20" s="54" customFormat="1" ht="15.5" thickBot="1" x14ac:dyDescent="0.9">
      <c r="A16" s="166"/>
      <c r="B16" s="19" t="s">
        <v>1</v>
      </c>
      <c r="C16" s="53">
        <f>'Counts by Cluster'!C16/'Counts by Cluster'!$C$2</f>
        <v>0.14461538461538462</v>
      </c>
      <c r="D16" s="55">
        <f>'Counts by Cluster'!D16/'Counts by Cluster'!D3</f>
        <v>0.23333333333333334</v>
      </c>
      <c r="E16" s="55" t="e">
        <f>'Counts by Cluster'!E16/'Counts by Cluster'!E3</f>
        <v>#DIV/0!</v>
      </c>
      <c r="F16" s="55" t="e">
        <f>'Counts by Cluster'!F16/'Counts by Cluster'!F3</f>
        <v>#DIV/0!</v>
      </c>
      <c r="G16" s="55">
        <f>'Counts by Cluster'!G16/'Counts by Cluster'!G3</f>
        <v>0.23333333333333334</v>
      </c>
      <c r="H16" s="55">
        <f>'Counts by Cluster'!H16/'Counts by Cluster'!H3</f>
        <v>0.31111111111111112</v>
      </c>
      <c r="I16" s="55">
        <f>'Counts by Cluster'!I16/'Counts by Cluster'!I3</f>
        <v>0.46666666666666667</v>
      </c>
      <c r="J16" s="55">
        <f>'Counts by Cluster'!J16/'Counts by Cluster'!J3</f>
        <v>0.31111111111111112</v>
      </c>
      <c r="K16" s="55">
        <f>'Counts by Cluster'!K16/'Counts by Cluster'!K3</f>
        <v>0.35</v>
      </c>
      <c r="L16" s="55" t="e">
        <f>'Counts by Cluster'!L16/'Counts by Cluster'!L3</f>
        <v>#DIV/0!</v>
      </c>
      <c r="M16" s="55" t="e">
        <f>'Counts by Cluster'!M16/'Counts by Cluster'!M3</f>
        <v>#DIV/0!</v>
      </c>
      <c r="N16" s="55">
        <f>'Counts by Cluster'!N16/'Counts by Cluster'!N3</f>
        <v>0.23333333333333334</v>
      </c>
      <c r="O16" s="55" t="e">
        <f>'Counts by Cluster'!O16/'Counts by Cluster'!O3</f>
        <v>#DIV/0!</v>
      </c>
      <c r="P16" s="55" t="e">
        <f>'Counts by Cluster'!P16/'Counts by Cluster'!P3</f>
        <v>#DIV/0!</v>
      </c>
      <c r="Q16" s="55" t="e">
        <f>'Counts by Cluster'!Q16/'Counts by Cluster'!Q3</f>
        <v>#DIV/0!</v>
      </c>
      <c r="R16" s="55" t="e">
        <f>'Counts by Cluster'!R16/'Counts by Cluster'!R3</f>
        <v>#DIV/0!</v>
      </c>
      <c r="S16" s="55" t="e">
        <f>'Counts by Cluster'!S16/'Counts by Cluster'!S3</f>
        <v>#DIV/0!</v>
      </c>
    </row>
    <row r="17" spans="1:19" s="54" customFormat="1" ht="15.5" thickBot="1" x14ac:dyDescent="0.9">
      <c r="A17" s="166"/>
      <c r="B17" s="19" t="s">
        <v>2</v>
      </c>
      <c r="C17" s="53">
        <f>'Counts by Cluster'!C17/'Counts by Cluster'!$C$2</f>
        <v>0.16307692307692306</v>
      </c>
      <c r="D17" s="55">
        <f>'Counts by Cluster'!D17/'Counts by Cluster'!D4</f>
        <v>0.4</v>
      </c>
      <c r="E17" s="55" t="e">
        <f>'Counts by Cluster'!E17/'Counts by Cluster'!E4</f>
        <v>#DIV/0!</v>
      </c>
      <c r="F17" s="55" t="e">
        <f>'Counts by Cluster'!F17/'Counts by Cluster'!F4</f>
        <v>#DIV/0!</v>
      </c>
      <c r="G17" s="55">
        <f>'Counts by Cluster'!G17/'Counts by Cluster'!G4</f>
        <v>0.4</v>
      </c>
      <c r="H17" s="55">
        <f>'Counts by Cluster'!H17/'Counts by Cluster'!H4</f>
        <v>0.29090909090909089</v>
      </c>
      <c r="I17" s="55">
        <f>'Counts by Cluster'!I17/'Counts by Cluster'!I4</f>
        <v>0.22857142857142856</v>
      </c>
      <c r="J17" s="55">
        <f>'Counts by Cluster'!J17/'Counts by Cluster'!J4</f>
        <v>0.29090909090909089</v>
      </c>
      <c r="K17" s="55">
        <f>'Counts by Cluster'!K17/'Counts by Cluster'!K4</f>
        <v>0.26666666666666666</v>
      </c>
      <c r="L17" s="55" t="e">
        <f>'Counts by Cluster'!L17/'Counts by Cluster'!L4</f>
        <v>#DIV/0!</v>
      </c>
      <c r="M17" s="55" t="e">
        <f>'Counts by Cluster'!M17/'Counts by Cluster'!M4</f>
        <v>#DIV/0!</v>
      </c>
      <c r="N17" s="55">
        <f>'Counts by Cluster'!N17/'Counts by Cluster'!N4</f>
        <v>0.4</v>
      </c>
      <c r="O17" s="55" t="e">
        <f>'Counts by Cluster'!O17/'Counts by Cluster'!O4</f>
        <v>#DIV/0!</v>
      </c>
      <c r="P17" s="55" t="e">
        <f>'Counts by Cluster'!P17/'Counts by Cluster'!P4</f>
        <v>#DIV/0!</v>
      </c>
      <c r="Q17" s="55" t="e">
        <f>'Counts by Cluster'!Q17/'Counts by Cluster'!Q4</f>
        <v>#DIV/0!</v>
      </c>
      <c r="R17" s="55" t="e">
        <f>'Counts by Cluster'!R17/'Counts by Cluster'!R4</f>
        <v>#DIV/0!</v>
      </c>
      <c r="S17" s="55" t="e">
        <f>'Counts by Cluster'!S17/'Counts by Cluster'!S4</f>
        <v>#DIV/0!</v>
      </c>
    </row>
    <row r="18" spans="1:19" s="54" customFormat="1" ht="15.5" thickBot="1" x14ac:dyDescent="0.9">
      <c r="A18" s="166"/>
      <c r="B18" s="19" t="s">
        <v>4</v>
      </c>
      <c r="C18" s="53">
        <f>'Counts by Cluster'!C18/'Counts by Cluster'!$C$2</f>
        <v>1.8461538461538463E-2</v>
      </c>
      <c r="D18" s="55">
        <f>'Counts by Cluster'!D18/'Counts by Cluster'!D5</f>
        <v>0</v>
      </c>
      <c r="E18" s="55" t="e">
        <f>'Counts by Cluster'!E18/'Counts by Cluster'!E5</f>
        <v>#DIV/0!</v>
      </c>
      <c r="F18" s="55" t="e">
        <f>'Counts by Cluster'!F18/'Counts by Cluster'!F5</f>
        <v>#DIV/0!</v>
      </c>
      <c r="G18" s="55">
        <f>'Counts by Cluster'!G18/'Counts by Cluster'!G5</f>
        <v>0.8</v>
      </c>
      <c r="H18" s="55">
        <f>'Counts by Cluster'!H18/'Counts by Cluster'!H5</f>
        <v>0.2</v>
      </c>
      <c r="I18" s="55">
        <f>'Counts by Cluster'!I18/'Counts by Cluster'!I5</f>
        <v>0</v>
      </c>
      <c r="J18" s="55">
        <f>'Counts by Cluster'!J18/'Counts by Cluster'!J5</f>
        <v>0</v>
      </c>
      <c r="K18" s="55">
        <f>'Counts by Cluster'!K18/'Counts by Cluster'!K5</f>
        <v>0.4</v>
      </c>
      <c r="L18" s="55" t="e">
        <f>'Counts by Cluster'!L18/'Counts by Cluster'!L5</f>
        <v>#DIV/0!</v>
      </c>
      <c r="M18" s="55" t="e">
        <f>'Counts by Cluster'!M18/'Counts by Cluster'!M5</f>
        <v>#DIV/0!</v>
      </c>
      <c r="N18" s="55">
        <f>'Counts by Cluster'!N18/'Counts by Cluster'!N5</f>
        <v>0</v>
      </c>
      <c r="O18" s="55" t="e">
        <f>'Counts by Cluster'!O18/'Counts by Cluster'!O5</f>
        <v>#DIV/0!</v>
      </c>
      <c r="P18" s="55" t="e">
        <f>'Counts by Cluster'!P18/'Counts by Cluster'!P5</f>
        <v>#DIV/0!</v>
      </c>
      <c r="Q18" s="55" t="e">
        <f>'Counts by Cluster'!Q18/'Counts by Cluster'!Q5</f>
        <v>#DIV/0!</v>
      </c>
      <c r="R18" s="55" t="e">
        <f>'Counts by Cluster'!R18/'Counts by Cluster'!R5</f>
        <v>#DIV/0!</v>
      </c>
      <c r="S18" s="55" t="e">
        <f>'Counts by Cluster'!S18/'Counts by Cluster'!S5</f>
        <v>#DIV/0!</v>
      </c>
    </row>
    <row r="19" spans="1:19" s="54" customFormat="1" ht="15.5" thickBot="1" x14ac:dyDescent="0.9">
      <c r="A19" s="166"/>
      <c r="B19" s="19" t="s">
        <v>3</v>
      </c>
      <c r="C19" s="53">
        <f>'Counts by Cluster'!C19/'Counts by Cluster'!$C$2</f>
        <v>2.4615384615384615E-2</v>
      </c>
      <c r="D19" s="55">
        <f>'Counts by Cluster'!D19/'Counts by Cluster'!D6</f>
        <v>0</v>
      </c>
      <c r="E19" s="55" t="e">
        <f>'Counts by Cluster'!E19/'Counts by Cluster'!E6</f>
        <v>#DIV/0!</v>
      </c>
      <c r="F19" s="55" t="e">
        <f>'Counts by Cluster'!F19/'Counts by Cluster'!F6</f>
        <v>#DIV/0!</v>
      </c>
      <c r="G19" s="55">
        <f>'Counts by Cluster'!G19/'Counts by Cluster'!G6</f>
        <v>0.2</v>
      </c>
      <c r="H19" s="55">
        <f>'Counts by Cluster'!H19/'Counts by Cluster'!H6</f>
        <v>0.1</v>
      </c>
      <c r="I19" s="55">
        <f>'Counts by Cluster'!I19/'Counts by Cluster'!I6</f>
        <v>0</v>
      </c>
      <c r="J19" s="55">
        <f>'Counts by Cluster'!J19/'Counts by Cluster'!J6</f>
        <v>0.7</v>
      </c>
      <c r="K19" s="55">
        <f>'Counts by Cluster'!K19/'Counts by Cluster'!K6</f>
        <v>0.46666666666666667</v>
      </c>
      <c r="L19" s="55" t="e">
        <f>'Counts by Cluster'!L19/'Counts by Cluster'!L6</f>
        <v>#DIV/0!</v>
      </c>
      <c r="M19" s="55" t="e">
        <f>'Counts by Cluster'!M19/'Counts by Cluster'!M6</f>
        <v>#DIV/0!</v>
      </c>
      <c r="N19" s="55">
        <f>'Counts by Cluster'!N19/'Counts by Cluster'!N6</f>
        <v>0</v>
      </c>
      <c r="O19" s="55" t="e">
        <f>'Counts by Cluster'!O19/'Counts by Cluster'!O6</f>
        <v>#DIV/0!</v>
      </c>
      <c r="P19" s="55" t="e">
        <f>'Counts by Cluster'!P19/'Counts by Cluster'!P6</f>
        <v>#DIV/0!</v>
      </c>
      <c r="Q19" s="55" t="e">
        <f>'Counts by Cluster'!Q19/'Counts by Cluster'!Q6</f>
        <v>#DIV/0!</v>
      </c>
      <c r="R19" s="55" t="e">
        <f>'Counts by Cluster'!R19/'Counts by Cluster'!R6</f>
        <v>#DIV/0!</v>
      </c>
      <c r="S19" s="55" t="e">
        <f>'Counts by Cluster'!S19/'Counts by Cluster'!S6</f>
        <v>#DIV/0!</v>
      </c>
    </row>
    <row r="20" spans="1:19" s="54" customFormat="1" ht="15.5" thickBot="1" x14ac:dyDescent="0.9">
      <c r="A20" s="166"/>
      <c r="B20" s="19" t="s">
        <v>5</v>
      </c>
      <c r="C20" s="53">
        <f>'Counts by Cluster'!C20/'Counts by Cluster'!$C$2</f>
        <v>0</v>
      </c>
      <c r="D20" s="55">
        <f>'Counts by Cluster'!D20/'Counts by Cluster'!D7</f>
        <v>0</v>
      </c>
      <c r="E20" s="55" t="e">
        <f>'Counts by Cluster'!E20/'Counts by Cluster'!E7</f>
        <v>#DIV/0!</v>
      </c>
      <c r="F20" s="55" t="e">
        <f>'Counts by Cluster'!F20/'Counts by Cluster'!F7</f>
        <v>#DIV/0!</v>
      </c>
      <c r="G20" s="55">
        <f>'Counts by Cluster'!G20/'Counts by Cluster'!G7</f>
        <v>0</v>
      </c>
      <c r="H20" s="55">
        <f>'Counts by Cluster'!H20/'Counts by Cluster'!H7</f>
        <v>0</v>
      </c>
      <c r="I20" s="55">
        <f>'Counts by Cluster'!I20/'Counts by Cluster'!I7</f>
        <v>0</v>
      </c>
      <c r="J20" s="55">
        <f>'Counts by Cluster'!J20/'Counts by Cluster'!J7</f>
        <v>0</v>
      </c>
      <c r="K20" s="55">
        <f>'Counts by Cluster'!K20/'Counts by Cluster'!K7</f>
        <v>0</v>
      </c>
      <c r="L20" s="55" t="e">
        <f>'Counts by Cluster'!L20/'Counts by Cluster'!L7</f>
        <v>#DIV/0!</v>
      </c>
      <c r="M20" s="55" t="e">
        <f>'Counts by Cluster'!M20/'Counts by Cluster'!M7</f>
        <v>#DIV/0!</v>
      </c>
      <c r="N20" s="55">
        <f>'Counts by Cluster'!N20/'Counts by Cluster'!N7</f>
        <v>0</v>
      </c>
      <c r="O20" s="55" t="e">
        <f>'Counts by Cluster'!O20/'Counts by Cluster'!O7</f>
        <v>#DIV/0!</v>
      </c>
      <c r="P20" s="55" t="e">
        <f>'Counts by Cluster'!P20/'Counts by Cluster'!P7</f>
        <v>#DIV/0!</v>
      </c>
      <c r="Q20" s="55" t="e">
        <f>'Counts by Cluster'!Q20/'Counts by Cluster'!Q7</f>
        <v>#DIV/0!</v>
      </c>
      <c r="R20" s="55" t="e">
        <f>'Counts by Cluster'!R20/'Counts by Cluster'!R7</f>
        <v>#DIV/0!</v>
      </c>
      <c r="S20" s="55" t="e">
        <f>'Counts by Cluster'!S20/'Counts by Cluster'!S7</f>
        <v>#DIV/0!</v>
      </c>
    </row>
    <row r="21" spans="1:19" s="54" customFormat="1" ht="15.5" thickBot="1" x14ac:dyDescent="0.9">
      <c r="A21" s="166"/>
      <c r="B21" s="19" t="s">
        <v>11</v>
      </c>
      <c r="C21" s="53">
        <f>'Counts by Cluster'!C21/'Counts by Cluster'!$C$2</f>
        <v>0.02</v>
      </c>
      <c r="D21" s="55">
        <f>'Counts by Cluster'!D21/'Counts by Cluster'!D8</f>
        <v>6.6666666666666666E-2</v>
      </c>
      <c r="E21" s="55" t="e">
        <f>'Counts by Cluster'!E21/'Counts by Cluster'!E8</f>
        <v>#DIV/0!</v>
      </c>
      <c r="F21" s="55" t="e">
        <f>'Counts by Cluster'!F21/'Counts by Cluster'!F8</f>
        <v>#DIV/0!</v>
      </c>
      <c r="G21" s="55">
        <f>'Counts by Cluster'!G21/'Counts by Cluster'!G8</f>
        <v>6.6666666666666666E-2</v>
      </c>
      <c r="H21" s="55">
        <f>'Counts by Cluster'!H21/'Counts by Cluster'!H8</f>
        <v>6.6666666666666666E-2</v>
      </c>
      <c r="I21" s="55">
        <f>'Counts by Cluster'!I21/'Counts by Cluster'!I8</f>
        <v>6.6666666666666666E-2</v>
      </c>
      <c r="J21" s="55">
        <f>'Counts by Cluster'!J21/'Counts by Cluster'!J8</f>
        <v>6.6666666666666666E-2</v>
      </c>
      <c r="K21" s="55">
        <f>'Counts by Cluster'!K21/'Counts by Cluster'!K8</f>
        <v>6.6666666666666666E-2</v>
      </c>
      <c r="L21" s="55" t="e">
        <f>'Counts by Cluster'!L21/'Counts by Cluster'!L8</f>
        <v>#DIV/0!</v>
      </c>
      <c r="M21" s="55" t="e">
        <f>'Counts by Cluster'!M21/'Counts by Cluster'!M8</f>
        <v>#DIV/0!</v>
      </c>
      <c r="N21" s="55">
        <f>'Counts by Cluster'!N21/'Counts by Cluster'!N8</f>
        <v>6.6666666666666666E-2</v>
      </c>
      <c r="O21" s="55" t="e">
        <f>'Counts by Cluster'!O21/'Counts by Cluster'!O8</f>
        <v>#DIV/0!</v>
      </c>
      <c r="P21" s="55" t="e">
        <f>'Counts by Cluster'!P21/'Counts by Cluster'!P8</f>
        <v>#DIV/0!</v>
      </c>
      <c r="Q21" s="55" t="e">
        <f>'Counts by Cluster'!Q21/'Counts by Cluster'!Q8</f>
        <v>#DIV/0!</v>
      </c>
      <c r="R21" s="55" t="e">
        <f>'Counts by Cluster'!R21/'Counts by Cluster'!R8</f>
        <v>#DIV/0!</v>
      </c>
      <c r="S21" s="55" t="e">
        <f>'Counts by Cluster'!S21/'Counts by Cluster'!S8</f>
        <v>#DIV/0!</v>
      </c>
    </row>
    <row r="22" spans="1:19" s="54" customFormat="1" ht="15.5" thickBot="1" x14ac:dyDescent="0.9">
      <c r="A22" s="166"/>
      <c r="B22" s="19" t="s">
        <v>31</v>
      </c>
      <c r="C22" s="53">
        <f>'Counts by Cluster'!C22/'Counts by Cluster'!$C$2</f>
        <v>0</v>
      </c>
      <c r="D22" s="55">
        <f>'Counts by Cluster'!D22/'Counts by Cluster'!D9</f>
        <v>0</v>
      </c>
      <c r="E22" s="55" t="e">
        <f>'Counts by Cluster'!E22/'Counts by Cluster'!E9</f>
        <v>#DIV/0!</v>
      </c>
      <c r="F22" s="55" t="e">
        <f>'Counts by Cluster'!F22/'Counts by Cluster'!F9</f>
        <v>#DIV/0!</v>
      </c>
      <c r="G22" s="55">
        <f>'Counts by Cluster'!G22/'Counts by Cluster'!G9</f>
        <v>0</v>
      </c>
      <c r="H22" s="55">
        <f>'Counts by Cluster'!H22/'Counts by Cluster'!H9</f>
        <v>0</v>
      </c>
      <c r="I22" s="55">
        <f>'Counts by Cluster'!I22/'Counts by Cluster'!I9</f>
        <v>0</v>
      </c>
      <c r="J22" s="55">
        <f>'Counts by Cluster'!J22/'Counts by Cluster'!J9</f>
        <v>0</v>
      </c>
      <c r="K22" s="55">
        <f>'Counts by Cluster'!K22/'Counts by Cluster'!K9</f>
        <v>0</v>
      </c>
      <c r="L22" s="55" t="e">
        <f>'Counts by Cluster'!L22/'Counts by Cluster'!L9</f>
        <v>#DIV/0!</v>
      </c>
      <c r="M22" s="55" t="e">
        <f>'Counts by Cluster'!M22/'Counts by Cluster'!M9</f>
        <v>#DIV/0!</v>
      </c>
      <c r="N22" s="55">
        <f>'Counts by Cluster'!N22/'Counts by Cluster'!N9</f>
        <v>0</v>
      </c>
      <c r="O22" s="55" t="e">
        <f>'Counts by Cluster'!O22/'Counts by Cluster'!O9</f>
        <v>#DIV/0!</v>
      </c>
      <c r="P22" s="55" t="e">
        <f>'Counts by Cluster'!P22/'Counts by Cluster'!P9</f>
        <v>#DIV/0!</v>
      </c>
      <c r="Q22" s="55" t="e">
        <f>'Counts by Cluster'!Q22/'Counts by Cluster'!Q9</f>
        <v>#DIV/0!</v>
      </c>
      <c r="R22" s="55" t="e">
        <f>'Counts by Cluster'!R22/'Counts by Cluster'!R9</f>
        <v>#DIV/0!</v>
      </c>
      <c r="S22" s="55" t="e">
        <f>'Counts by Cluster'!S22/'Counts by Cluster'!S9</f>
        <v>#DIV/0!</v>
      </c>
    </row>
    <row r="23" spans="1:19" s="54" customFormat="1" ht="15.5" thickBot="1" x14ac:dyDescent="0.9">
      <c r="A23" s="166"/>
      <c r="B23" s="19" t="s">
        <v>33</v>
      </c>
      <c r="C23" s="53">
        <f>'Counts by Cluster'!C23/'Counts by Cluster'!$C$2</f>
        <v>0.1</v>
      </c>
      <c r="D23" s="55">
        <f>'Counts by Cluster'!D23/'Counts by Cluster'!D10</f>
        <v>0.33333333333333331</v>
      </c>
      <c r="E23" s="55" t="e">
        <f>'Counts by Cluster'!E23/'Counts by Cluster'!E10</f>
        <v>#DIV/0!</v>
      </c>
      <c r="F23" s="55" t="e">
        <f>'Counts by Cluster'!F23/'Counts by Cluster'!F10</f>
        <v>#DIV/0!</v>
      </c>
      <c r="G23" s="55">
        <f>'Counts by Cluster'!G23/'Counts by Cluster'!G10</f>
        <v>0.33333333333333331</v>
      </c>
      <c r="H23" s="55">
        <f>'Counts by Cluster'!H23/'Counts by Cluster'!H10</f>
        <v>0.33333333333333331</v>
      </c>
      <c r="I23" s="55">
        <f>'Counts by Cluster'!I23/'Counts by Cluster'!I10</f>
        <v>0.33333333333333331</v>
      </c>
      <c r="J23" s="55">
        <f>'Counts by Cluster'!J23/'Counts by Cluster'!J10</f>
        <v>0.33333333333333331</v>
      </c>
      <c r="K23" s="55">
        <f>'Counts by Cluster'!K23/'Counts by Cluster'!K10</f>
        <v>0.33333333333333331</v>
      </c>
      <c r="L23" s="55" t="e">
        <f>'Counts by Cluster'!L23/'Counts by Cluster'!L10</f>
        <v>#DIV/0!</v>
      </c>
      <c r="M23" s="55" t="e">
        <f>'Counts by Cluster'!M23/'Counts by Cluster'!M10</f>
        <v>#DIV/0!</v>
      </c>
      <c r="N23" s="55">
        <f>'Counts by Cluster'!N23/'Counts by Cluster'!N10</f>
        <v>0.33333333333333331</v>
      </c>
      <c r="O23" s="55" t="e">
        <f>'Counts by Cluster'!O23/'Counts by Cluster'!O10</f>
        <v>#DIV/0!</v>
      </c>
      <c r="P23" s="55" t="e">
        <f>'Counts by Cluster'!P23/'Counts by Cluster'!P10</f>
        <v>#DIV/0!</v>
      </c>
      <c r="Q23" s="55" t="e">
        <f>'Counts by Cluster'!Q23/'Counts by Cluster'!Q10</f>
        <v>#DIV/0!</v>
      </c>
      <c r="R23" s="55" t="e">
        <f>'Counts by Cluster'!R23/'Counts by Cluster'!R10</f>
        <v>#DIV/0!</v>
      </c>
      <c r="S23" s="55" t="e">
        <f>'Counts by Cluster'!S23/'Counts by Cluster'!S10</f>
        <v>#DIV/0!</v>
      </c>
    </row>
    <row r="24" spans="1:19" s="54" customFormat="1" ht="15.5" thickBot="1" x14ac:dyDescent="0.9">
      <c r="A24" s="166"/>
      <c r="B24" s="19" t="s">
        <v>9</v>
      </c>
      <c r="C24" s="53">
        <f>'Counts by Cluster'!C24/'Counts by Cluster'!$C$2</f>
        <v>0.12</v>
      </c>
      <c r="D24" s="55">
        <f>'Counts by Cluster'!D24/'Counts by Cluster'!D11</f>
        <v>0.6</v>
      </c>
      <c r="E24" s="55" t="e">
        <f>'Counts by Cluster'!E24/'Counts by Cluster'!E11</f>
        <v>#DIV/0!</v>
      </c>
      <c r="F24" s="55" t="e">
        <f>'Counts by Cluster'!F24/'Counts by Cluster'!F11</f>
        <v>#DIV/0!</v>
      </c>
      <c r="G24" s="55">
        <f>'Counts by Cluster'!G24/'Counts by Cluster'!G11</f>
        <v>0.3</v>
      </c>
      <c r="H24" s="55">
        <f>'Counts by Cluster'!H24/'Counts by Cluster'!H11</f>
        <v>0.3</v>
      </c>
      <c r="I24" s="55">
        <f>'Counts by Cluster'!I24/'Counts by Cluster'!I11</f>
        <v>1.5</v>
      </c>
      <c r="J24" s="55">
        <f>'Counts by Cluster'!J24/'Counts by Cluster'!J11</f>
        <v>0.3</v>
      </c>
      <c r="K24" s="55">
        <f>'Counts by Cluster'!K24/'Counts by Cluster'!K11</f>
        <v>0.15126050420168066</v>
      </c>
      <c r="L24" s="55" t="e">
        <f>'Counts by Cluster'!L24/'Counts by Cluster'!L11</f>
        <v>#DIV/0!</v>
      </c>
      <c r="M24" s="55" t="e">
        <f>'Counts by Cluster'!M24/'Counts by Cluster'!M11</f>
        <v>#DIV/0!</v>
      </c>
      <c r="N24" s="55">
        <f>'Counts by Cluster'!N24/'Counts by Cluster'!N11</f>
        <v>0.2</v>
      </c>
      <c r="O24" s="55" t="e">
        <f>'Counts by Cluster'!O24/'Counts by Cluster'!O11</f>
        <v>#DIV/0!</v>
      </c>
      <c r="P24" s="55" t="e">
        <f>'Counts by Cluster'!P24/'Counts by Cluster'!P11</f>
        <v>#DIV/0!</v>
      </c>
      <c r="Q24" s="55" t="e">
        <f>'Counts by Cluster'!Q24/'Counts by Cluster'!Q11</f>
        <v>#DIV/0!</v>
      </c>
      <c r="R24" s="55" t="e">
        <f>'Counts by Cluster'!R24/'Counts by Cluster'!R11</f>
        <v>#DIV/0!</v>
      </c>
      <c r="S24" s="55" t="e">
        <f>'Counts by Cluster'!S24/'Counts by Cluster'!S11</f>
        <v>#DIV/0!</v>
      </c>
    </row>
    <row r="25" spans="1:19" s="54" customFormat="1" ht="15.5" thickBot="1" x14ac:dyDescent="0.9">
      <c r="A25" s="166"/>
      <c r="B25" s="19" t="s">
        <v>78</v>
      </c>
      <c r="C25" s="53">
        <f>'Counts by Cluster'!C25/'Counts by Cluster'!$C$2</f>
        <v>0.04</v>
      </c>
      <c r="D25" s="55">
        <f>'Counts by Cluster'!D25/'Counts by Cluster'!D12</f>
        <v>0.66666666666666663</v>
      </c>
      <c r="E25" s="55" t="e">
        <f>'Counts by Cluster'!E25/'Counts by Cluster'!E12</f>
        <v>#DIV/0!</v>
      </c>
      <c r="F25" s="55" t="e">
        <f>'Counts by Cluster'!F25/'Counts by Cluster'!F12</f>
        <v>#DIV/0!</v>
      </c>
      <c r="G25" s="55">
        <f>'Counts by Cluster'!G25/'Counts by Cluster'!G12</f>
        <v>0.1</v>
      </c>
      <c r="H25" s="55">
        <f>'Counts by Cluster'!H25/'Counts by Cluster'!H12</f>
        <v>0.1</v>
      </c>
      <c r="I25" s="55">
        <f>'Counts by Cluster'!I25/'Counts by Cluster'!I12</f>
        <v>0.66666666666666663</v>
      </c>
      <c r="J25" s="55">
        <f>'Counts by Cluster'!J25/'Counts by Cluster'!J12</f>
        <v>0.17391304347826086</v>
      </c>
      <c r="K25" s="55">
        <f>'Counts by Cluster'!K25/'Counts by Cluster'!K12</f>
        <v>0.13953488372093023</v>
      </c>
      <c r="L25" s="55" t="e">
        <f>'Counts by Cluster'!L25/'Counts by Cluster'!L12</f>
        <v>#DIV/0!</v>
      </c>
      <c r="M25" s="55" t="e">
        <f>'Counts by Cluster'!M25/'Counts by Cluster'!M12</f>
        <v>#DIV/0!</v>
      </c>
      <c r="N25" s="55">
        <f>'Counts by Cluster'!N25/'Counts by Cluster'!N12</f>
        <v>0.66666666666666663</v>
      </c>
      <c r="O25" s="55" t="e">
        <f>'Counts by Cluster'!O25/'Counts by Cluster'!O12</f>
        <v>#DIV/0!</v>
      </c>
      <c r="P25" s="55" t="e">
        <f>'Counts by Cluster'!P25/'Counts by Cluster'!P12</f>
        <v>#DIV/0!</v>
      </c>
      <c r="Q25" s="55" t="e">
        <f>'Counts by Cluster'!Q25/'Counts by Cluster'!Q12</f>
        <v>#DIV/0!</v>
      </c>
      <c r="R25" s="55" t="e">
        <f>'Counts by Cluster'!R25/'Counts by Cluster'!R12</f>
        <v>#DIV/0!</v>
      </c>
      <c r="S25" s="55" t="e">
        <f>'Counts by Cluster'!S25/'Counts by Cluster'!S12</f>
        <v>#DIV/0!</v>
      </c>
    </row>
    <row r="26" spans="1:19" s="54" customFormat="1" ht="15.5" thickBot="1" x14ac:dyDescent="0.9">
      <c r="A26" s="166"/>
      <c r="B26" s="19" t="s">
        <v>44</v>
      </c>
      <c r="C26" s="53">
        <f>'Counts by Cluster'!C26/'Counts by Cluster'!$C$2</f>
        <v>0.02</v>
      </c>
      <c r="D26" s="55">
        <f>'Counts by Cluster'!D26/'Counts by Cluster'!D13</f>
        <v>0.5</v>
      </c>
      <c r="E26" s="55" t="e">
        <f>'Counts by Cluster'!E26/'Counts by Cluster'!E13</f>
        <v>#DIV/0!</v>
      </c>
      <c r="F26" s="55" t="e">
        <f>'Counts by Cluster'!F26/'Counts by Cluster'!F13</f>
        <v>#DIV/0!</v>
      </c>
      <c r="G26" s="55">
        <f>'Counts by Cluster'!G26/'Counts by Cluster'!G13</f>
        <v>0.5</v>
      </c>
      <c r="H26" s="55">
        <f>'Counts by Cluster'!H26/'Counts by Cluster'!H13</f>
        <v>0.5</v>
      </c>
      <c r="I26" s="55">
        <f>'Counts by Cluster'!I26/'Counts by Cluster'!I13</f>
        <v>0.5</v>
      </c>
      <c r="J26" s="55">
        <f>'Counts by Cluster'!J26/'Counts by Cluster'!J13</f>
        <v>0.5</v>
      </c>
      <c r="K26" s="55">
        <f>'Counts by Cluster'!K26/'Counts by Cluster'!K13</f>
        <v>0.5</v>
      </c>
      <c r="L26" s="55" t="e">
        <f>'Counts by Cluster'!L26/'Counts by Cluster'!L13</f>
        <v>#DIV/0!</v>
      </c>
      <c r="M26" s="55" t="e">
        <f>'Counts by Cluster'!M26/'Counts by Cluster'!M13</f>
        <v>#DIV/0!</v>
      </c>
      <c r="N26" s="55">
        <f>'Counts by Cluster'!N26/'Counts by Cluster'!N13</f>
        <v>0.5</v>
      </c>
      <c r="O26" s="55" t="e">
        <f>'Counts by Cluster'!O26/'Counts by Cluster'!O13</f>
        <v>#DIV/0!</v>
      </c>
      <c r="P26" s="55" t="e">
        <f>'Counts by Cluster'!P26/'Counts by Cluster'!P13</f>
        <v>#DIV/0!</v>
      </c>
      <c r="Q26" s="55" t="e">
        <f>'Counts by Cluster'!Q26/'Counts by Cluster'!Q13</f>
        <v>#DIV/0!</v>
      </c>
      <c r="R26" s="55" t="e">
        <f>'Counts by Cluster'!R26/'Counts by Cluster'!R13</f>
        <v>#DIV/0!</v>
      </c>
      <c r="S26" s="55" t="e">
        <f>'Counts by Cluster'!S26/'Counts by Cluster'!S13</f>
        <v>#DIV/0!</v>
      </c>
    </row>
    <row r="27" spans="1:19" s="58" customFormat="1" ht="15.5" thickBot="1" x14ac:dyDescent="0.9">
      <c r="A27" s="167"/>
      <c r="B27" s="21" t="s">
        <v>30</v>
      </c>
      <c r="C27" s="57">
        <f>'Counts by Cluster'!C27/'Counts by Cluster'!$C$2</f>
        <v>0</v>
      </c>
      <c r="D27" s="55">
        <f>'Counts by Cluster'!D27/'Counts by Cluster'!D14</f>
        <v>0</v>
      </c>
      <c r="E27" s="55" t="e">
        <f>'Counts by Cluster'!E27/'Counts by Cluster'!E14</f>
        <v>#DIV/0!</v>
      </c>
      <c r="F27" s="55" t="e">
        <f>'Counts by Cluster'!F27/'Counts by Cluster'!F14</f>
        <v>#DIV/0!</v>
      </c>
      <c r="G27" s="55">
        <f>'Counts by Cluster'!G27/'Counts by Cluster'!G14</f>
        <v>0</v>
      </c>
      <c r="H27" s="55">
        <f>'Counts by Cluster'!H27/'Counts by Cluster'!H14</f>
        <v>0</v>
      </c>
      <c r="I27" s="55" t="e">
        <f>'Counts by Cluster'!I27/'Counts by Cluster'!I14</f>
        <v>#DIV/0!</v>
      </c>
      <c r="J27" s="55">
        <f>'Counts by Cluster'!J27/'Counts by Cluster'!J14</f>
        <v>0</v>
      </c>
      <c r="K27" s="55">
        <f>'Counts by Cluster'!K27/'Counts by Cluster'!K14</f>
        <v>0</v>
      </c>
      <c r="L27" s="55" t="e">
        <f>'Counts by Cluster'!L27/'Counts by Cluster'!L14</f>
        <v>#DIV/0!</v>
      </c>
      <c r="M27" s="55" t="e">
        <f>'Counts by Cluster'!M27/'Counts by Cluster'!M14</f>
        <v>#DIV/0!</v>
      </c>
      <c r="N27" s="55">
        <f>'Counts by Cluster'!N27/'Counts by Cluster'!N14</f>
        <v>0</v>
      </c>
      <c r="O27" s="55" t="e">
        <f>'Counts by Cluster'!O27/'Counts by Cluster'!O14</f>
        <v>#DIV/0!</v>
      </c>
      <c r="P27" s="55" t="e">
        <f>'Counts by Cluster'!P27/'Counts by Cluster'!P14</f>
        <v>#DIV/0!</v>
      </c>
      <c r="Q27" s="55" t="e">
        <f>'Counts by Cluster'!Q27/'Counts by Cluster'!Q14</f>
        <v>#DIV/0!</v>
      </c>
      <c r="R27" s="55" t="e">
        <f>'Counts by Cluster'!R27/'Counts by Cluster'!R14</f>
        <v>#DIV/0!</v>
      </c>
      <c r="S27" s="55" t="e">
        <f>'Counts by Cluster'!S27/'Counts by Cluster'!S14</f>
        <v>#DIV/0!</v>
      </c>
    </row>
    <row r="28" spans="1:19" s="56" customFormat="1" ht="15.5" thickBot="1" x14ac:dyDescent="0.9">
      <c r="A28" s="165" t="s">
        <v>73</v>
      </c>
      <c r="B28" s="20" t="s">
        <v>0</v>
      </c>
      <c r="C28" s="55">
        <f>SUM('5. Job Placement'!D$3:D$100)/SUM('4. Program Completion'!D$3:D$100)</f>
        <v>0.8</v>
      </c>
      <c r="D28" s="55">
        <f>'Counts by Cluster'!D28/'Counts by Cluster'!D15</f>
        <v>0.8</v>
      </c>
      <c r="E28" s="55" t="e">
        <f>'Counts by Cluster'!E28/'Counts by Cluster'!E15</f>
        <v>#DIV/0!</v>
      </c>
      <c r="F28" s="55" t="e">
        <f>'Counts by Cluster'!F28/'Counts by Cluster'!F15</f>
        <v>#DIV/0!</v>
      </c>
      <c r="G28" s="55">
        <f>'Counts by Cluster'!G28/'Counts by Cluster'!G15</f>
        <v>0.8</v>
      </c>
      <c r="H28" s="55">
        <f>'Counts by Cluster'!H28/'Counts by Cluster'!H15</f>
        <v>0.8</v>
      </c>
      <c r="I28" s="55">
        <f>'Counts by Cluster'!I28/'Counts by Cluster'!I15</f>
        <v>0.8</v>
      </c>
      <c r="J28" s="55">
        <f>'Counts by Cluster'!J28/'Counts by Cluster'!J15</f>
        <v>0.8</v>
      </c>
      <c r="K28" s="55">
        <f>'Counts by Cluster'!K28/'Counts by Cluster'!K15</f>
        <v>0.8</v>
      </c>
      <c r="L28" s="55" t="e">
        <f>'Counts by Cluster'!L28/'Counts by Cluster'!L15</f>
        <v>#DIV/0!</v>
      </c>
      <c r="M28" s="55" t="e">
        <f>'Counts by Cluster'!M28/'Counts by Cluster'!M15</f>
        <v>#DIV/0!</v>
      </c>
      <c r="N28" s="55">
        <f>'Counts by Cluster'!N28/'Counts by Cluster'!N15</f>
        <v>0.8666666666666667</v>
      </c>
      <c r="O28" s="55" t="e">
        <f>'Counts by Cluster'!O28/'Counts by Cluster'!O15</f>
        <v>#DIV/0!</v>
      </c>
      <c r="P28" s="55">
        <f>'Counts by Cluster'!P28/'Counts by Cluster'!P15</f>
        <v>0.77142857142857146</v>
      </c>
      <c r="Q28" s="55" t="e">
        <f>'Counts by Cluster'!Q28/'Counts by Cluster'!Q15</f>
        <v>#DIV/0!</v>
      </c>
      <c r="R28" s="55" t="e">
        <f>'Counts by Cluster'!R28/'Counts by Cluster'!R15</f>
        <v>#DIV/0!</v>
      </c>
      <c r="S28" s="55" t="e">
        <f>'Counts by Cluster'!S28/'Counts by Cluster'!S15</f>
        <v>#DIV/0!</v>
      </c>
    </row>
    <row r="29" spans="1:19" s="54" customFormat="1" ht="15.5" thickBot="1" x14ac:dyDescent="0.9">
      <c r="A29" s="166"/>
      <c r="B29" s="19" t="s">
        <v>1</v>
      </c>
      <c r="C29" s="55">
        <f>SUM('5. Job Placement'!E$3:E$100)/SUM('4. Program Completion'!E$3:E$100)</f>
        <v>0.5957446808510638</v>
      </c>
      <c r="D29" s="55">
        <f>'Counts by Cluster'!D29/'Counts by Cluster'!D16</f>
        <v>0.5714285714285714</v>
      </c>
      <c r="E29" s="55" t="e">
        <f>'Counts by Cluster'!E29/'Counts by Cluster'!E16</f>
        <v>#DIV/0!</v>
      </c>
      <c r="F29" s="55" t="e">
        <f>'Counts by Cluster'!F29/'Counts by Cluster'!F16</f>
        <v>#DIV/0!</v>
      </c>
      <c r="G29" s="55">
        <f>'Counts by Cluster'!G29/'Counts by Cluster'!G16</f>
        <v>0.5714285714285714</v>
      </c>
      <c r="H29" s="55">
        <f>'Counts by Cluster'!H29/'Counts by Cluster'!H16</f>
        <v>0.5714285714285714</v>
      </c>
      <c r="I29" s="55">
        <f>'Counts by Cluster'!I29/'Counts by Cluster'!I16</f>
        <v>0.5714285714285714</v>
      </c>
      <c r="J29" s="55">
        <f>'Counts by Cluster'!J29/'Counts by Cluster'!J16</f>
        <v>0.5714285714285714</v>
      </c>
      <c r="K29" s="55">
        <f>'Counts by Cluster'!K29/'Counts by Cluster'!K16</f>
        <v>0.5714285714285714</v>
      </c>
      <c r="L29" s="55" t="e">
        <f>'Counts by Cluster'!L29/'Counts by Cluster'!L16</f>
        <v>#DIV/0!</v>
      </c>
      <c r="M29" s="55" t="e">
        <f>'Counts by Cluster'!M29/'Counts by Cluster'!M16</f>
        <v>#DIV/0!</v>
      </c>
      <c r="N29" s="55">
        <f>'Counts by Cluster'!N29/'Counts by Cluster'!N16</f>
        <v>1</v>
      </c>
      <c r="O29" s="55" t="e">
        <f>'Counts by Cluster'!O29/'Counts by Cluster'!O16</f>
        <v>#DIV/0!</v>
      </c>
      <c r="P29" s="55">
        <f>'Counts by Cluster'!P29/'Counts by Cluster'!P16</f>
        <v>0.52941176470588236</v>
      </c>
      <c r="Q29" s="55" t="e">
        <f>'Counts by Cluster'!Q29/'Counts by Cluster'!Q16</f>
        <v>#DIV/0!</v>
      </c>
      <c r="R29" s="55" t="e">
        <f>'Counts by Cluster'!R29/'Counts by Cluster'!R16</f>
        <v>#DIV/0!</v>
      </c>
      <c r="S29" s="55" t="e">
        <f>'Counts by Cluster'!S29/'Counts by Cluster'!S16</f>
        <v>#DIV/0!</v>
      </c>
    </row>
    <row r="30" spans="1:19" s="54" customFormat="1" ht="15.5" thickBot="1" x14ac:dyDescent="0.9">
      <c r="A30" s="166"/>
      <c r="B30" s="19" t="s">
        <v>2</v>
      </c>
      <c r="C30" s="55">
        <f>SUM('5. Job Placement'!F$3:F$100)/SUM('4. Program Completion'!F$3:F$100)</f>
        <v>0.98113207547169812</v>
      </c>
      <c r="D30" s="55">
        <f>'Counts by Cluster'!D30/'Counts by Cluster'!D17</f>
        <v>1</v>
      </c>
      <c r="E30" s="55" t="e">
        <f>'Counts by Cluster'!E30/'Counts by Cluster'!E17</f>
        <v>#DIV/0!</v>
      </c>
      <c r="F30" s="55" t="e">
        <f>'Counts by Cluster'!F30/'Counts by Cluster'!F17</f>
        <v>#DIV/0!</v>
      </c>
      <c r="G30" s="55">
        <f>'Counts by Cluster'!G30/'Counts by Cluster'!G17</f>
        <v>1</v>
      </c>
      <c r="H30" s="55">
        <f>'Counts by Cluster'!H30/'Counts by Cluster'!H17</f>
        <v>1</v>
      </c>
      <c r="I30" s="55">
        <f>'Counts by Cluster'!I30/'Counts by Cluster'!I17</f>
        <v>1</v>
      </c>
      <c r="J30" s="55">
        <f>'Counts by Cluster'!J30/'Counts by Cluster'!J17</f>
        <v>1</v>
      </c>
      <c r="K30" s="55">
        <f>'Counts by Cluster'!K30/'Counts by Cluster'!K17</f>
        <v>1</v>
      </c>
      <c r="L30" s="55" t="e">
        <f>'Counts by Cluster'!L30/'Counts by Cluster'!L17</f>
        <v>#DIV/0!</v>
      </c>
      <c r="M30" s="55" t="e">
        <f>'Counts by Cluster'!M30/'Counts by Cluster'!M17</f>
        <v>#DIV/0!</v>
      </c>
      <c r="N30" s="55">
        <f>'Counts by Cluster'!N30/'Counts by Cluster'!N17</f>
        <v>0.75</v>
      </c>
      <c r="O30" s="55" t="e">
        <f>'Counts by Cluster'!O30/'Counts by Cluster'!O17</f>
        <v>#DIV/0!</v>
      </c>
      <c r="P30" s="55">
        <f>'Counts by Cluster'!P30/'Counts by Cluster'!P17</f>
        <v>1</v>
      </c>
      <c r="Q30" s="55" t="e">
        <f>'Counts by Cluster'!Q30/'Counts by Cluster'!Q17</f>
        <v>#DIV/0!</v>
      </c>
      <c r="R30" s="55" t="e">
        <f>'Counts by Cluster'!R30/'Counts by Cluster'!R17</f>
        <v>#DIV/0!</v>
      </c>
      <c r="S30" s="55" t="e">
        <f>'Counts by Cluster'!S30/'Counts by Cluster'!S17</f>
        <v>#DIV/0!</v>
      </c>
    </row>
    <row r="31" spans="1:19" s="54" customFormat="1" ht="15.5" thickBot="1" x14ac:dyDescent="0.9">
      <c r="A31" s="166"/>
      <c r="B31" s="19" t="s">
        <v>4</v>
      </c>
      <c r="C31" s="55">
        <f>SUM('5. Job Placement'!G$3:G$100)/SUM('4. Program Completion'!G$3:G$100)</f>
        <v>1</v>
      </c>
      <c r="D31" s="55" t="e">
        <f>'Counts by Cluster'!D31/'Counts by Cluster'!D18</f>
        <v>#DIV/0!</v>
      </c>
      <c r="E31" s="55" t="e">
        <f>'Counts by Cluster'!E31/'Counts by Cluster'!E18</f>
        <v>#DIV/0!</v>
      </c>
      <c r="F31" s="55" t="e">
        <f>'Counts by Cluster'!F31/'Counts by Cluster'!F18</f>
        <v>#DIV/0!</v>
      </c>
      <c r="G31" s="55">
        <f>'Counts by Cluster'!G31/'Counts by Cluster'!G18</f>
        <v>1</v>
      </c>
      <c r="H31" s="55">
        <f>'Counts by Cluster'!H31/'Counts by Cluster'!H18</f>
        <v>1</v>
      </c>
      <c r="I31" s="55" t="e">
        <f>'Counts by Cluster'!I31/'Counts by Cluster'!I18</f>
        <v>#DIV/0!</v>
      </c>
      <c r="J31" s="55" t="e">
        <f>'Counts by Cluster'!J31/'Counts by Cluster'!J18</f>
        <v>#DIV/0!</v>
      </c>
      <c r="K31" s="55">
        <f>'Counts by Cluster'!K31/'Counts by Cluster'!K18</f>
        <v>1</v>
      </c>
      <c r="L31" s="55" t="e">
        <f>'Counts by Cluster'!L31/'Counts by Cluster'!L18</f>
        <v>#DIV/0!</v>
      </c>
      <c r="M31" s="55" t="e">
        <f>'Counts by Cluster'!M31/'Counts by Cluster'!M18</f>
        <v>#DIV/0!</v>
      </c>
      <c r="N31" s="55" t="e">
        <f>'Counts by Cluster'!N31/'Counts by Cluster'!N18</f>
        <v>#DIV/0!</v>
      </c>
      <c r="O31" s="55" t="e">
        <f>'Counts by Cluster'!O31/'Counts by Cluster'!O18</f>
        <v>#DIV/0!</v>
      </c>
      <c r="P31" s="55" t="e">
        <f>'Counts by Cluster'!P31/'Counts by Cluster'!P18</f>
        <v>#DIV/0!</v>
      </c>
      <c r="Q31" s="55" t="e">
        <f>'Counts by Cluster'!Q31/'Counts by Cluster'!Q18</f>
        <v>#DIV/0!</v>
      </c>
      <c r="R31" s="55" t="e">
        <f>'Counts by Cluster'!R31/'Counts by Cluster'!R18</f>
        <v>#DIV/0!</v>
      </c>
      <c r="S31" s="55" t="e">
        <f>'Counts by Cluster'!S31/'Counts by Cluster'!S18</f>
        <v>#DIV/0!</v>
      </c>
    </row>
    <row r="32" spans="1:19" s="54" customFormat="1" ht="15.5" thickBot="1" x14ac:dyDescent="0.9">
      <c r="A32" s="166"/>
      <c r="B32" s="19" t="s">
        <v>3</v>
      </c>
      <c r="C32" s="55">
        <f>SUM('5. Job Placement'!H$3:H$100)/SUM('4. Program Completion'!H$3:H$100)</f>
        <v>1</v>
      </c>
      <c r="D32" s="55" t="e">
        <f>'Counts by Cluster'!D32/'Counts by Cluster'!D19</f>
        <v>#DIV/0!</v>
      </c>
      <c r="E32" s="55" t="e">
        <f>'Counts by Cluster'!E32/'Counts by Cluster'!E19</f>
        <v>#DIV/0!</v>
      </c>
      <c r="F32" s="55" t="e">
        <f>'Counts by Cluster'!F32/'Counts by Cluster'!F19</f>
        <v>#DIV/0!</v>
      </c>
      <c r="G32" s="55">
        <f>'Counts by Cluster'!G32/'Counts by Cluster'!G19</f>
        <v>1</v>
      </c>
      <c r="H32" s="55">
        <f>'Counts by Cluster'!H32/'Counts by Cluster'!H19</f>
        <v>1</v>
      </c>
      <c r="I32" s="55" t="e">
        <f>'Counts by Cluster'!I32/'Counts by Cluster'!I19</f>
        <v>#DIV/0!</v>
      </c>
      <c r="J32" s="55">
        <f>'Counts by Cluster'!J32/'Counts by Cluster'!J19</f>
        <v>1</v>
      </c>
      <c r="K32" s="55">
        <f>'Counts by Cluster'!K32/'Counts by Cluster'!K19</f>
        <v>1</v>
      </c>
      <c r="L32" s="55" t="e">
        <f>'Counts by Cluster'!L32/'Counts by Cluster'!L19</f>
        <v>#DIV/0!</v>
      </c>
      <c r="M32" s="55" t="e">
        <f>'Counts by Cluster'!M32/'Counts by Cluster'!M19</f>
        <v>#DIV/0!</v>
      </c>
      <c r="N32" s="55" t="e">
        <f>'Counts by Cluster'!N32/'Counts by Cluster'!N19</f>
        <v>#DIV/0!</v>
      </c>
      <c r="O32" s="55" t="e">
        <f>'Counts by Cluster'!O32/'Counts by Cluster'!O19</f>
        <v>#DIV/0!</v>
      </c>
      <c r="P32" s="55" t="e">
        <f>'Counts by Cluster'!P32/'Counts by Cluster'!P19</f>
        <v>#DIV/0!</v>
      </c>
      <c r="Q32" s="55" t="e">
        <f>'Counts by Cluster'!Q32/'Counts by Cluster'!Q19</f>
        <v>#DIV/0!</v>
      </c>
      <c r="R32" s="55" t="e">
        <f>'Counts by Cluster'!R32/'Counts by Cluster'!R19</f>
        <v>#DIV/0!</v>
      </c>
      <c r="S32" s="55" t="e">
        <f>'Counts by Cluster'!S32/'Counts by Cluster'!S19</f>
        <v>#DIV/0!</v>
      </c>
    </row>
    <row r="33" spans="1:19" s="54" customFormat="1" ht="15.5" thickBot="1" x14ac:dyDescent="0.9">
      <c r="A33" s="166"/>
      <c r="B33" s="19" t="s">
        <v>5</v>
      </c>
      <c r="C33" s="55" t="e">
        <f>SUM('5. Job Placement'!I$3:I$100)/SUM('4. Program Completion'!I$3:I$100)</f>
        <v>#DIV/0!</v>
      </c>
      <c r="D33" s="55" t="e">
        <f>'Counts by Cluster'!D33/'Counts by Cluster'!D20</f>
        <v>#DIV/0!</v>
      </c>
      <c r="E33" s="55" t="e">
        <f>'Counts by Cluster'!E33/'Counts by Cluster'!E20</f>
        <v>#DIV/0!</v>
      </c>
      <c r="F33" s="55" t="e">
        <f>'Counts by Cluster'!F33/'Counts by Cluster'!F20</f>
        <v>#DIV/0!</v>
      </c>
      <c r="G33" s="55" t="e">
        <f>'Counts by Cluster'!G33/'Counts by Cluster'!G20</f>
        <v>#DIV/0!</v>
      </c>
      <c r="H33" s="55" t="e">
        <f>'Counts by Cluster'!H33/'Counts by Cluster'!H20</f>
        <v>#DIV/0!</v>
      </c>
      <c r="I33" s="55" t="e">
        <f>'Counts by Cluster'!I33/'Counts by Cluster'!I20</f>
        <v>#DIV/0!</v>
      </c>
      <c r="J33" s="55" t="e">
        <f>'Counts by Cluster'!J33/'Counts by Cluster'!J20</f>
        <v>#DIV/0!</v>
      </c>
      <c r="K33" s="55" t="e">
        <f>'Counts by Cluster'!K33/'Counts by Cluster'!K20</f>
        <v>#DIV/0!</v>
      </c>
      <c r="L33" s="55" t="e">
        <f>'Counts by Cluster'!L33/'Counts by Cluster'!L20</f>
        <v>#DIV/0!</v>
      </c>
      <c r="M33" s="55" t="e">
        <f>'Counts by Cluster'!M33/'Counts by Cluster'!M20</f>
        <v>#DIV/0!</v>
      </c>
      <c r="N33" s="55" t="e">
        <f>'Counts by Cluster'!N33/'Counts by Cluster'!N20</f>
        <v>#DIV/0!</v>
      </c>
      <c r="O33" s="55" t="e">
        <f>'Counts by Cluster'!O33/'Counts by Cluster'!O20</f>
        <v>#DIV/0!</v>
      </c>
      <c r="P33" s="55" t="e">
        <f>'Counts by Cluster'!P33/'Counts by Cluster'!P20</f>
        <v>#DIV/0!</v>
      </c>
      <c r="Q33" s="55" t="e">
        <f>'Counts by Cluster'!Q33/'Counts by Cluster'!Q20</f>
        <v>#DIV/0!</v>
      </c>
      <c r="R33" s="55" t="e">
        <f>'Counts by Cluster'!R33/'Counts by Cluster'!R20</f>
        <v>#DIV/0!</v>
      </c>
      <c r="S33" s="55" t="e">
        <f>'Counts by Cluster'!S33/'Counts by Cluster'!S20</f>
        <v>#DIV/0!</v>
      </c>
    </row>
    <row r="34" spans="1:19" s="54" customFormat="1" ht="15.5" thickBot="1" x14ac:dyDescent="0.9">
      <c r="A34" s="166"/>
      <c r="B34" s="19" t="s">
        <v>11</v>
      </c>
      <c r="C34" s="55">
        <f>SUM('5. Job Placement'!J$3:J$100)/SUM('4. Program Completion'!J$3:J$100)</f>
        <v>1</v>
      </c>
      <c r="D34" s="55">
        <f>'Counts by Cluster'!D34/'Counts by Cluster'!D21</f>
        <v>1</v>
      </c>
      <c r="E34" s="55" t="e">
        <f>'Counts by Cluster'!E34/'Counts by Cluster'!E21</f>
        <v>#DIV/0!</v>
      </c>
      <c r="F34" s="55" t="e">
        <f>'Counts by Cluster'!F34/'Counts by Cluster'!F21</f>
        <v>#DIV/0!</v>
      </c>
      <c r="G34" s="55">
        <f>'Counts by Cluster'!G34/'Counts by Cluster'!G21</f>
        <v>1</v>
      </c>
      <c r="H34" s="55">
        <f>'Counts by Cluster'!H34/'Counts by Cluster'!H21</f>
        <v>1</v>
      </c>
      <c r="I34" s="55">
        <f>'Counts by Cluster'!I34/'Counts by Cluster'!I21</f>
        <v>1</v>
      </c>
      <c r="J34" s="55">
        <f>'Counts by Cluster'!J34/'Counts by Cluster'!J21</f>
        <v>1</v>
      </c>
      <c r="K34" s="55">
        <f>'Counts by Cluster'!K34/'Counts by Cluster'!K21</f>
        <v>1</v>
      </c>
      <c r="L34" s="55" t="e">
        <f>'Counts by Cluster'!L34/'Counts by Cluster'!L21</f>
        <v>#DIV/0!</v>
      </c>
      <c r="M34" s="55" t="e">
        <f>'Counts by Cluster'!M34/'Counts by Cluster'!M21</f>
        <v>#DIV/0!</v>
      </c>
      <c r="N34" s="55">
        <f>'Counts by Cluster'!N34/'Counts by Cluster'!N21</f>
        <v>1</v>
      </c>
      <c r="O34" s="55" t="e">
        <f>'Counts by Cluster'!O34/'Counts by Cluster'!O21</f>
        <v>#DIV/0!</v>
      </c>
      <c r="P34" s="55">
        <f>'Counts by Cluster'!P34/'Counts by Cluster'!P21</f>
        <v>1</v>
      </c>
      <c r="Q34" s="55" t="e">
        <f>'Counts by Cluster'!Q34/'Counts by Cluster'!Q21</f>
        <v>#DIV/0!</v>
      </c>
      <c r="R34" s="55" t="e">
        <f>'Counts by Cluster'!R34/'Counts by Cluster'!R21</f>
        <v>#DIV/0!</v>
      </c>
      <c r="S34" s="55" t="e">
        <f>'Counts by Cluster'!S34/'Counts by Cluster'!S21</f>
        <v>#DIV/0!</v>
      </c>
    </row>
    <row r="35" spans="1:19" s="54" customFormat="1" ht="15.5" thickBot="1" x14ac:dyDescent="0.9">
      <c r="A35" s="166"/>
      <c r="B35" s="19" t="s">
        <v>31</v>
      </c>
      <c r="C35" s="55" t="e">
        <f>SUM('5. Job Placement'!K$3:K$100)/SUM('4. Program Completion'!K$3:K$100)</f>
        <v>#DIV/0!</v>
      </c>
      <c r="D35" s="55" t="e">
        <f>'Counts by Cluster'!D35/'Counts by Cluster'!D22</f>
        <v>#DIV/0!</v>
      </c>
      <c r="E35" s="55" t="e">
        <f>'Counts by Cluster'!E35/'Counts by Cluster'!E22</f>
        <v>#DIV/0!</v>
      </c>
      <c r="F35" s="55" t="e">
        <f>'Counts by Cluster'!F35/'Counts by Cluster'!F22</f>
        <v>#DIV/0!</v>
      </c>
      <c r="G35" s="55" t="e">
        <f>'Counts by Cluster'!G35/'Counts by Cluster'!G22</f>
        <v>#DIV/0!</v>
      </c>
      <c r="H35" s="55" t="e">
        <f>'Counts by Cluster'!H35/'Counts by Cluster'!H22</f>
        <v>#DIV/0!</v>
      </c>
      <c r="I35" s="55" t="e">
        <f>'Counts by Cluster'!I35/'Counts by Cluster'!I22</f>
        <v>#DIV/0!</v>
      </c>
      <c r="J35" s="55" t="e">
        <f>'Counts by Cluster'!J35/'Counts by Cluster'!J22</f>
        <v>#DIV/0!</v>
      </c>
      <c r="K35" s="55" t="e">
        <f>'Counts by Cluster'!K35/'Counts by Cluster'!K22</f>
        <v>#DIV/0!</v>
      </c>
      <c r="L35" s="55" t="e">
        <f>'Counts by Cluster'!L35/'Counts by Cluster'!L22</f>
        <v>#DIV/0!</v>
      </c>
      <c r="M35" s="55" t="e">
        <f>'Counts by Cluster'!M35/'Counts by Cluster'!M22</f>
        <v>#DIV/0!</v>
      </c>
      <c r="N35" s="55" t="e">
        <f>'Counts by Cluster'!N35/'Counts by Cluster'!N22</f>
        <v>#DIV/0!</v>
      </c>
      <c r="O35" s="55" t="e">
        <f>'Counts by Cluster'!O35/'Counts by Cluster'!O22</f>
        <v>#DIV/0!</v>
      </c>
      <c r="P35" s="55" t="e">
        <f>'Counts by Cluster'!P35/'Counts by Cluster'!P22</f>
        <v>#DIV/0!</v>
      </c>
      <c r="Q35" s="55" t="e">
        <f>'Counts by Cluster'!Q35/'Counts by Cluster'!Q22</f>
        <v>#DIV/0!</v>
      </c>
      <c r="R35" s="55" t="e">
        <f>'Counts by Cluster'!R35/'Counts by Cluster'!R22</f>
        <v>#DIV/0!</v>
      </c>
      <c r="S35" s="55" t="e">
        <f>'Counts by Cluster'!S35/'Counts by Cluster'!S22</f>
        <v>#DIV/0!</v>
      </c>
    </row>
    <row r="36" spans="1:19" s="54" customFormat="1" ht="15.5" thickBot="1" x14ac:dyDescent="0.9">
      <c r="A36" s="166"/>
      <c r="B36" s="19" t="s">
        <v>33</v>
      </c>
      <c r="C36" s="55">
        <f>SUM('5. Job Placement'!L$3:L$100)/SUM('4. Program Completion'!L$3:L$100)</f>
        <v>1</v>
      </c>
      <c r="D36" s="55">
        <f>'Counts by Cluster'!D36/'Counts by Cluster'!D23</f>
        <v>1</v>
      </c>
      <c r="E36" s="55" t="e">
        <f>'Counts by Cluster'!E36/'Counts by Cluster'!E23</f>
        <v>#DIV/0!</v>
      </c>
      <c r="F36" s="55" t="e">
        <f>'Counts by Cluster'!F36/'Counts by Cluster'!F23</f>
        <v>#DIV/0!</v>
      </c>
      <c r="G36" s="55">
        <f>'Counts by Cluster'!G36/'Counts by Cluster'!G23</f>
        <v>1</v>
      </c>
      <c r="H36" s="55">
        <f>'Counts by Cluster'!H36/'Counts by Cluster'!H23</f>
        <v>1</v>
      </c>
      <c r="I36" s="55">
        <f>'Counts by Cluster'!I36/'Counts by Cluster'!I23</f>
        <v>1</v>
      </c>
      <c r="J36" s="55">
        <f>'Counts by Cluster'!J36/'Counts by Cluster'!J23</f>
        <v>1</v>
      </c>
      <c r="K36" s="55">
        <f>'Counts by Cluster'!K36/'Counts by Cluster'!K23</f>
        <v>1</v>
      </c>
      <c r="L36" s="55" t="e">
        <f>'Counts by Cluster'!L36/'Counts by Cluster'!L23</f>
        <v>#DIV/0!</v>
      </c>
      <c r="M36" s="55" t="e">
        <f>'Counts by Cluster'!M36/'Counts by Cluster'!M23</f>
        <v>#DIV/0!</v>
      </c>
      <c r="N36" s="55">
        <f>'Counts by Cluster'!N36/'Counts by Cluster'!N23</f>
        <v>1</v>
      </c>
      <c r="O36" s="55" t="e">
        <f>'Counts by Cluster'!O36/'Counts by Cluster'!O23</f>
        <v>#DIV/0!</v>
      </c>
      <c r="P36" s="55">
        <f>'Counts by Cluster'!P36/'Counts by Cluster'!P23</f>
        <v>1</v>
      </c>
      <c r="Q36" s="55" t="e">
        <f>'Counts by Cluster'!Q36/'Counts by Cluster'!Q23</f>
        <v>#DIV/0!</v>
      </c>
      <c r="R36" s="55" t="e">
        <f>'Counts by Cluster'!R36/'Counts by Cluster'!R23</f>
        <v>#DIV/0!</v>
      </c>
      <c r="S36" s="55" t="e">
        <f>'Counts by Cluster'!S36/'Counts by Cluster'!S23</f>
        <v>#DIV/0!</v>
      </c>
    </row>
    <row r="37" spans="1:19" s="54" customFormat="1" ht="15.5" thickBot="1" x14ac:dyDescent="0.9">
      <c r="A37" s="166"/>
      <c r="B37" s="19" t="s">
        <v>9</v>
      </c>
      <c r="C37" s="55">
        <f>SUM('5. Job Placement'!M$3:M$100)/SUM('4. Program Completion'!M$3:M$100)</f>
        <v>1</v>
      </c>
      <c r="D37" s="55">
        <f>'Counts by Cluster'!D37/'Counts by Cluster'!D24</f>
        <v>1</v>
      </c>
      <c r="E37" s="55" t="e">
        <f>'Counts by Cluster'!E37/'Counts by Cluster'!E24</f>
        <v>#DIV/0!</v>
      </c>
      <c r="F37" s="55" t="e">
        <f>'Counts by Cluster'!F37/'Counts by Cluster'!F24</f>
        <v>#DIV/0!</v>
      </c>
      <c r="G37" s="55">
        <f>'Counts by Cluster'!G37/'Counts by Cluster'!G24</f>
        <v>1</v>
      </c>
      <c r="H37" s="55">
        <f>'Counts by Cluster'!H37/'Counts by Cluster'!H24</f>
        <v>1</v>
      </c>
      <c r="I37" s="55">
        <f>'Counts by Cluster'!I37/'Counts by Cluster'!I24</f>
        <v>1</v>
      </c>
      <c r="J37" s="55">
        <f>'Counts by Cluster'!J37/'Counts by Cluster'!J24</f>
        <v>1</v>
      </c>
      <c r="K37" s="55">
        <f>'Counts by Cluster'!K37/'Counts by Cluster'!K24</f>
        <v>1</v>
      </c>
      <c r="L37" s="55" t="e">
        <f>'Counts by Cluster'!L37/'Counts by Cluster'!L24</f>
        <v>#DIV/0!</v>
      </c>
      <c r="M37" s="55" t="e">
        <f>'Counts by Cluster'!M37/'Counts by Cluster'!M24</f>
        <v>#DIV/0!</v>
      </c>
      <c r="N37" s="55">
        <f>'Counts by Cluster'!N37/'Counts by Cluster'!N24</f>
        <v>1</v>
      </c>
      <c r="O37" s="55" t="e">
        <f>'Counts by Cluster'!O37/'Counts by Cluster'!O24</f>
        <v>#DIV/0!</v>
      </c>
      <c r="P37" s="55">
        <f>'Counts by Cluster'!P37/'Counts by Cluster'!P24</f>
        <v>1</v>
      </c>
      <c r="Q37" s="55" t="e">
        <f>'Counts by Cluster'!Q37/'Counts by Cluster'!Q24</f>
        <v>#DIV/0!</v>
      </c>
      <c r="R37" s="55" t="e">
        <f>'Counts by Cluster'!R37/'Counts by Cluster'!R24</f>
        <v>#DIV/0!</v>
      </c>
      <c r="S37" s="55" t="e">
        <f>'Counts by Cluster'!S37/'Counts by Cluster'!S24</f>
        <v>#DIV/0!</v>
      </c>
    </row>
    <row r="38" spans="1:19" s="54" customFormat="1" ht="15.5" thickBot="1" x14ac:dyDescent="0.9">
      <c r="A38" s="166"/>
      <c r="B38" s="19" t="s">
        <v>78</v>
      </c>
      <c r="C38" s="55">
        <f>SUM('5. Job Placement'!N$3:N$100)/SUM('4. Program Completion'!N$3:N$100)</f>
        <v>1</v>
      </c>
      <c r="D38" s="55">
        <f>'Counts by Cluster'!D38/'Counts by Cluster'!D25</f>
        <v>1</v>
      </c>
      <c r="E38" s="55" t="e">
        <f>'Counts by Cluster'!E38/'Counts by Cluster'!E25</f>
        <v>#DIV/0!</v>
      </c>
      <c r="F38" s="55" t="e">
        <f>'Counts by Cluster'!F38/'Counts by Cluster'!F25</f>
        <v>#DIV/0!</v>
      </c>
      <c r="G38" s="55">
        <f>'Counts by Cluster'!G38/'Counts by Cluster'!G25</f>
        <v>1</v>
      </c>
      <c r="H38" s="55">
        <f>'Counts by Cluster'!H38/'Counts by Cluster'!H25</f>
        <v>1</v>
      </c>
      <c r="I38" s="55">
        <f>'Counts by Cluster'!I38/'Counts by Cluster'!I25</f>
        <v>1</v>
      </c>
      <c r="J38" s="55">
        <f>'Counts by Cluster'!J38/'Counts by Cluster'!J25</f>
        <v>1</v>
      </c>
      <c r="K38" s="55">
        <f>'Counts by Cluster'!K38/'Counts by Cluster'!K25</f>
        <v>1</v>
      </c>
      <c r="L38" s="55" t="e">
        <f>'Counts by Cluster'!L38/'Counts by Cluster'!L25</f>
        <v>#DIV/0!</v>
      </c>
      <c r="M38" s="55" t="e">
        <f>'Counts by Cluster'!M38/'Counts by Cluster'!M25</f>
        <v>#DIV/0!</v>
      </c>
      <c r="N38" s="55">
        <f>'Counts by Cluster'!N38/'Counts by Cluster'!N25</f>
        <v>1</v>
      </c>
      <c r="O38" s="55" t="e">
        <f>'Counts by Cluster'!O38/'Counts by Cluster'!O25</f>
        <v>#DIV/0!</v>
      </c>
      <c r="P38" s="55">
        <f>'Counts by Cluster'!P38/'Counts by Cluster'!P25</f>
        <v>1</v>
      </c>
      <c r="Q38" s="55" t="e">
        <f>'Counts by Cluster'!Q38/'Counts by Cluster'!Q25</f>
        <v>#DIV/0!</v>
      </c>
      <c r="R38" s="55" t="e">
        <f>'Counts by Cluster'!R38/'Counts by Cluster'!R25</f>
        <v>#DIV/0!</v>
      </c>
      <c r="S38" s="55" t="e">
        <f>'Counts by Cluster'!S38/'Counts by Cluster'!S25</f>
        <v>#DIV/0!</v>
      </c>
    </row>
    <row r="39" spans="1:19" s="54" customFormat="1" ht="15.5" thickBot="1" x14ac:dyDescent="0.9">
      <c r="A39" s="166"/>
      <c r="B39" s="19" t="s">
        <v>44</v>
      </c>
      <c r="C39" s="55">
        <f>SUM('5. Job Placement'!O$3:O$100)/SUM('4. Program Completion'!O$3:O$100)</f>
        <v>1</v>
      </c>
      <c r="D39" s="55">
        <f>'Counts by Cluster'!D39/'Counts by Cluster'!D26</f>
        <v>1</v>
      </c>
      <c r="E39" s="55" t="e">
        <f>'Counts by Cluster'!E39/'Counts by Cluster'!E26</f>
        <v>#DIV/0!</v>
      </c>
      <c r="F39" s="55" t="e">
        <f>'Counts by Cluster'!F39/'Counts by Cluster'!F26</f>
        <v>#DIV/0!</v>
      </c>
      <c r="G39" s="55">
        <f>'Counts by Cluster'!G39/'Counts by Cluster'!G26</f>
        <v>1</v>
      </c>
      <c r="H39" s="55">
        <f>'Counts by Cluster'!H39/'Counts by Cluster'!H26</f>
        <v>1</v>
      </c>
      <c r="I39" s="55">
        <f>'Counts by Cluster'!I39/'Counts by Cluster'!I26</f>
        <v>1</v>
      </c>
      <c r="J39" s="55">
        <f>'Counts by Cluster'!J39/'Counts by Cluster'!J26</f>
        <v>1</v>
      </c>
      <c r="K39" s="55">
        <f>'Counts by Cluster'!K39/'Counts by Cluster'!K26</f>
        <v>1</v>
      </c>
      <c r="L39" s="55" t="e">
        <f>'Counts by Cluster'!L39/'Counts by Cluster'!L26</f>
        <v>#DIV/0!</v>
      </c>
      <c r="M39" s="55" t="e">
        <f>'Counts by Cluster'!M39/'Counts by Cluster'!M26</f>
        <v>#DIV/0!</v>
      </c>
      <c r="N39" s="55">
        <f>'Counts by Cluster'!N39/'Counts by Cluster'!N26</f>
        <v>1</v>
      </c>
      <c r="O39" s="55" t="e">
        <f>'Counts by Cluster'!O39/'Counts by Cluster'!O26</f>
        <v>#DIV/0!</v>
      </c>
      <c r="P39" s="55">
        <f>'Counts by Cluster'!P39/'Counts by Cluster'!P26</f>
        <v>1</v>
      </c>
      <c r="Q39" s="55" t="e">
        <f>'Counts by Cluster'!Q39/'Counts by Cluster'!Q26</f>
        <v>#DIV/0!</v>
      </c>
      <c r="R39" s="55" t="e">
        <f>'Counts by Cluster'!R39/'Counts by Cluster'!R26</f>
        <v>#DIV/0!</v>
      </c>
      <c r="S39" s="55" t="e">
        <f>'Counts by Cluster'!S39/'Counts by Cluster'!S26</f>
        <v>#DIV/0!</v>
      </c>
    </row>
    <row r="40" spans="1:19" s="58" customFormat="1" ht="15.5" thickBot="1" x14ac:dyDescent="0.9">
      <c r="A40" s="167"/>
      <c r="B40" s="21" t="s">
        <v>30</v>
      </c>
      <c r="C40" s="55" t="e">
        <f>SUM('5. Job Placement'!P$3:P$100)/SUM('4. Program Completion'!P$3:P$100)</f>
        <v>#DIV/0!</v>
      </c>
      <c r="D40" s="55" t="e">
        <f>'Counts by Cluster'!D40/'Counts by Cluster'!D27</f>
        <v>#DIV/0!</v>
      </c>
      <c r="E40" s="55" t="e">
        <f>'Counts by Cluster'!E40/'Counts by Cluster'!E27</f>
        <v>#DIV/0!</v>
      </c>
      <c r="F40" s="55" t="e">
        <f>'Counts by Cluster'!F40/'Counts by Cluster'!F27</f>
        <v>#DIV/0!</v>
      </c>
      <c r="G40" s="55" t="e">
        <f>'Counts by Cluster'!G40/'Counts by Cluster'!G27</f>
        <v>#DIV/0!</v>
      </c>
      <c r="H40" s="55" t="e">
        <f>'Counts by Cluster'!H40/'Counts by Cluster'!H27</f>
        <v>#DIV/0!</v>
      </c>
      <c r="I40" s="55" t="e">
        <f>'Counts by Cluster'!I40/'Counts by Cluster'!I27</f>
        <v>#DIV/0!</v>
      </c>
      <c r="J40" s="55" t="e">
        <f>'Counts by Cluster'!J40/'Counts by Cluster'!J27</f>
        <v>#DIV/0!</v>
      </c>
      <c r="K40" s="55" t="e">
        <f>'Counts by Cluster'!K40/'Counts by Cluster'!K27</f>
        <v>#DIV/0!</v>
      </c>
      <c r="L40" s="55" t="e">
        <f>'Counts by Cluster'!L40/'Counts by Cluster'!L27</f>
        <v>#DIV/0!</v>
      </c>
      <c r="M40" s="55" t="e">
        <f>'Counts by Cluster'!M40/'Counts by Cluster'!M27</f>
        <v>#DIV/0!</v>
      </c>
      <c r="N40" s="55" t="e">
        <f>'Counts by Cluster'!N40/'Counts by Cluster'!N27</f>
        <v>#DIV/0!</v>
      </c>
      <c r="O40" s="55" t="e">
        <f>'Counts by Cluster'!O40/'Counts by Cluster'!O27</f>
        <v>#DIV/0!</v>
      </c>
      <c r="P40" s="55" t="e">
        <f>'Counts by Cluster'!P40/'Counts by Cluster'!P27</f>
        <v>#DIV/0!</v>
      </c>
      <c r="Q40" s="55" t="e">
        <f>'Counts by Cluster'!Q40/'Counts by Cluster'!Q27</f>
        <v>#DIV/0!</v>
      </c>
      <c r="R40" s="55" t="e">
        <f>'Counts by Cluster'!R40/'Counts by Cluster'!R27</f>
        <v>#DIV/0!</v>
      </c>
      <c r="S40" s="55" t="e">
        <f>'Counts by Cluster'!S40/'Counts by Cluster'!S27</f>
        <v>#DIV/0!</v>
      </c>
    </row>
  </sheetData>
  <mergeCells count="3">
    <mergeCell ref="A2:A14"/>
    <mergeCell ref="A15:A27"/>
    <mergeCell ref="A28:A40"/>
  </mergeCells>
  <pageMargins left="0.7" right="0.7" top="0.75" bottom="0.75" header="0.3" footer="0.3"/>
  <ignoredErrors>
    <ignoredError sqref="G2:S12 G14:H14 G13:H13 E2:F14 L13:S14 E15:F27 I27 L15:M27 O15:S27" evalError="1"/>
  </ignoredErrors>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5601-3B98-4C51-A01F-3FA24C8FE146}">
  <dimension ref="A1:T40"/>
  <sheetViews>
    <sheetView workbookViewId="0">
      <pane ySplit="1" topLeftCell="A2" activePane="bottomLeft" state="frozen"/>
      <selection pane="bottomLeft" activeCell="S40" sqref="S40"/>
    </sheetView>
  </sheetViews>
  <sheetFormatPr defaultColWidth="16.5" defaultRowHeight="14.25" x14ac:dyDescent="0.65"/>
  <cols>
    <col min="1" max="1" width="16.5" style="1"/>
    <col min="2" max="2" width="26.5" style="1" bestFit="1" customWidth="1"/>
    <col min="3" max="3" width="26.5" style="1" customWidth="1"/>
    <col min="4" max="16384" width="16.5" style="1"/>
  </cols>
  <sheetData>
    <row r="1" spans="1:20" s="5" customFormat="1" ht="73.25" thickBot="1" x14ac:dyDescent="0.85">
      <c r="C1" s="5" t="s">
        <v>45</v>
      </c>
      <c r="D1" s="5" t="s">
        <v>13</v>
      </c>
      <c r="E1" s="5" t="s">
        <v>14</v>
      </c>
      <c r="F1" s="5" t="s">
        <v>15</v>
      </c>
      <c r="G1" s="5" t="s">
        <v>16</v>
      </c>
      <c r="H1" s="5" t="s">
        <v>17</v>
      </c>
      <c r="I1" s="5" t="s">
        <v>18</v>
      </c>
      <c r="J1" s="5" t="s">
        <v>19</v>
      </c>
      <c r="K1" s="5" t="s">
        <v>20</v>
      </c>
      <c r="L1" s="5" t="s">
        <v>21</v>
      </c>
      <c r="M1" s="5" t="s">
        <v>22</v>
      </c>
      <c r="N1" s="5" t="s">
        <v>23</v>
      </c>
      <c r="O1" s="5" t="s">
        <v>24</v>
      </c>
      <c r="P1" s="5" t="s">
        <v>46</v>
      </c>
      <c r="Q1" s="5" t="s">
        <v>25</v>
      </c>
      <c r="R1" s="5" t="s">
        <v>26</v>
      </c>
      <c r="S1" s="5" t="s">
        <v>27</v>
      </c>
    </row>
    <row r="2" spans="1:20" s="20" customFormat="1" x14ac:dyDescent="0.65">
      <c r="A2" s="165" t="s">
        <v>42</v>
      </c>
      <c r="B2" s="20" t="s">
        <v>0</v>
      </c>
      <c r="C2" s="20">
        <f>SUM('3. Program Enrollment'!D$3:D$100)</f>
        <v>650</v>
      </c>
      <c r="D2" s="20">
        <f>SUMIF('3. Program Enrollment'!$C$3:$C$100,"Agriculture, Food, and Natural Resources",'3. Program Enrollment'!$D$3:$D$100)</f>
        <v>50</v>
      </c>
      <c r="E2" s="20">
        <f>SUMIF('3. Program Enrollment'!$C$3:$C$100,"Architecture and Construction",'3. Program Enrollment'!$D$3:$D$100)</f>
        <v>0</v>
      </c>
      <c r="F2" s="20">
        <f>SUMIF('3. Program Enrollment'!$C$3:$C$100,"Arts, Audio/Video Technology &amp; Communications",'3. Program Enrollment'!$D$3:$D$100)</f>
        <v>0</v>
      </c>
      <c r="G2" s="20">
        <f>SUMIF('3. Program Enrollment'!$C$3:$C$100,"Business, Management &amp; Administration",'3. Program Enrollment'!$D$3:$D$100)</f>
        <v>50</v>
      </c>
      <c r="H2" s="20">
        <f>SUMIF('3. Program Enrollment'!$C$3:$C$100,"Education &amp; Training",'3. Program Enrollment'!$D$3:$D$100)</f>
        <v>100</v>
      </c>
      <c r="I2" s="20">
        <f>SUMIF('3. Program Enrollment'!$C$3:$C$100,"Finance",'3. Program Enrollment'!$D$3:$D$100)</f>
        <v>50</v>
      </c>
      <c r="J2" s="20">
        <f>SUMIF('3. Program Enrollment'!$C$3:$C$100,"Government &amp; Public Administration",'3. Program Enrollment'!$D$3:$D$100)</f>
        <v>100</v>
      </c>
      <c r="K2" s="20">
        <f>SUMIF('3. Program Enrollment'!$C$3:$C$100,"Health Science",'3. Program Enrollment'!$D$3:$D$100)</f>
        <v>150</v>
      </c>
      <c r="L2" s="20">
        <f>SUMIF('3. Program Enrollment'!$C$3:$C$100,"Hospitality &amp; Tourism",'3. Program Enrollment'!$D$3:$D$100)</f>
        <v>0</v>
      </c>
      <c r="M2" s="20">
        <f>SUMIF('3. Program Enrollment'!$C$3:$C$100,"Human Services",'3. Program Enrollment'!$D$3:$D$100)</f>
        <v>0</v>
      </c>
      <c r="N2" s="20">
        <f>SUMIF('3. Program Enrollment'!$C$3:$C$100,"Information Technology",'3. Program Enrollment'!$D$3:$D$100)</f>
        <v>50</v>
      </c>
      <c r="O2" s="20">
        <f>SUMIF('3. Program Enrollment'!$C$3:$C$100,"Law &amp; Public Safety",'3. Program Enrollment'!$D$3:$D$100)</f>
        <v>0</v>
      </c>
      <c r="P2" s="20">
        <f>SUMIF('3. Program Enrollment'!$C$3:$C$100,"Manuafacturing",'3. Program Enrollment'!$D$3:$D$100)</f>
        <v>0</v>
      </c>
      <c r="Q2" s="20">
        <f>SUMIF('3. Program Enrollment'!$C$3:$C$100,"Marketing, Sales, &amp; Service",'3. Program Enrollment'!$D$3:$D$100)</f>
        <v>0</v>
      </c>
      <c r="R2" s="20">
        <f>SUMIF('3. Program Enrollment'!$C$3:$C$100,"STEM",'3. Program Enrollment'!$D$3:$D$100)</f>
        <v>0</v>
      </c>
      <c r="S2" s="39">
        <f>SUMIF('3. Program Enrollment'!$C$3:$C$100,"Transportation, Distribution &amp; Logistics",'3. Program Enrollment'!$D$3:$D$100)</f>
        <v>0</v>
      </c>
      <c r="T2" s="36"/>
    </row>
    <row r="3" spans="1:20" s="19" customFormat="1" x14ac:dyDescent="0.65">
      <c r="A3" s="166"/>
      <c r="B3" s="19" t="s">
        <v>1</v>
      </c>
      <c r="C3" s="19">
        <f>SUM('3. Program Enrollment'!E$3:E$100)</f>
        <v>300</v>
      </c>
      <c r="D3" s="19">
        <f>SUMIF('3. Program Enrollment'!$C$3:$C$100,"Agriculture, Food, and Natural Resources",'3. Program Enrollment'!$E$3:$E$100)</f>
        <v>30</v>
      </c>
      <c r="E3" s="19">
        <f>SUMIF('3. Program Enrollment'!$C$3:$C$100,"Architecture and Construction",'3. Program Enrollment'!$E$3:$E$100)</f>
        <v>0</v>
      </c>
      <c r="F3" s="19">
        <f>SUMIF('3. Program Enrollment'!$C$3:$C$100,"Arts, Audio/Video Technology &amp; Communications",'3. Program Enrollment'!$E$3:$E$100)</f>
        <v>0</v>
      </c>
      <c r="G3" s="19">
        <f>SUMIF('3. Program Enrollment'!$C$3:$C$100,"Business, Management &amp; Administration",'3. Program Enrollment'!$E$3:$E$100)</f>
        <v>30</v>
      </c>
      <c r="H3" s="19">
        <f>SUMIF('3. Program Enrollment'!$C$3:$C$100,"Education &amp; Training",'3. Program Enrollment'!$E$3:$E$100)</f>
        <v>45</v>
      </c>
      <c r="I3" s="19">
        <f>SUMIF('3. Program Enrollment'!$C$3:$C$100,"Finance",'3. Program Enrollment'!$E$3:$E$100)</f>
        <v>15</v>
      </c>
      <c r="J3" s="19">
        <f>SUMIF('3. Program Enrollment'!$C$3:$C$100,"Government &amp; Public Administration",'3. Program Enrollment'!$E$3:$E$100)</f>
        <v>45</v>
      </c>
      <c r="K3" s="19">
        <f>SUMIF('3. Program Enrollment'!$C$3:$C$100,"Health Science",'3. Program Enrollment'!$E$3:$E$100)</f>
        <v>60</v>
      </c>
      <c r="L3" s="19">
        <f>SUMIF('3. Program Enrollment'!$C$3:$C$100,"Hospitality &amp; Tourism",'3. Program Enrollment'!$E$3:$E$100)</f>
        <v>0</v>
      </c>
      <c r="M3" s="19">
        <f>SUMIF('3. Program Enrollment'!$C$3:$C$100,"Human Services",'3. Program Enrollment'!$E$3:$E$100)</f>
        <v>0</v>
      </c>
      <c r="N3" s="19">
        <f>SUMIF('3. Program Enrollment'!$C$3:$C$100,"Information Technology",'3. Program Enrollment'!$E$3:$E$100)</f>
        <v>30</v>
      </c>
      <c r="O3" s="19">
        <f>SUMIF('3. Program Enrollment'!$C$3:$C$100,"Law &amp; Public Safety",'3. Program Enrollment'!$E$3:$E$100)</f>
        <v>0</v>
      </c>
      <c r="P3" s="19">
        <f>SUMIF('3. Program Enrollment'!$C$3:$C$100,"Manuafacturing",'3. Program Enrollment'!$E$3:$E$100)</f>
        <v>0</v>
      </c>
      <c r="Q3" s="19">
        <f>SUMIF('3. Program Enrollment'!$C$3:$C$100,"Marketing, Sales, &amp; Service",'3. Program Enrollment'!$E$3:$E$100)</f>
        <v>0</v>
      </c>
      <c r="R3" s="19">
        <f>SUMIF('3. Program Enrollment'!$C$3:$C$100,"STEM",'3. Program Enrollment'!$E$3:$E$100)</f>
        <v>0</v>
      </c>
      <c r="S3" s="40">
        <f>SUMIF('3. Program Enrollment'!$C$3:$C$100,"Transportation, Distribution &amp; Logistics",'3. Program Enrollment'!$E$3:$E$100)</f>
        <v>0</v>
      </c>
      <c r="T3" s="37"/>
    </row>
    <row r="4" spans="1:20" s="19" customFormat="1" x14ac:dyDescent="0.65">
      <c r="A4" s="166"/>
      <c r="B4" s="19" t="s">
        <v>2</v>
      </c>
      <c r="C4" s="19">
        <f>SUM('3. Program Enrollment'!F$3:F$100)</f>
        <v>350</v>
      </c>
      <c r="D4" s="19">
        <f>SUMIF('3. Program Enrollment'!$C$3:$C$100,"Agriculture, Food, and Natural Resources",'3. Program Enrollment'!$F$3:$F$100)</f>
        <v>20</v>
      </c>
      <c r="E4" s="19">
        <f>SUMIF('3. Program Enrollment'!$C$3:$C$100,"Architecture and Construction",'3. Program Enrollment'!$F$3:$F$100)</f>
        <v>0</v>
      </c>
      <c r="F4" s="19">
        <f>SUMIF('3. Program Enrollment'!$C$3:$C$100,"Arts, Audio/Video Technology &amp; Communications",'3. Program Enrollment'!$F$3:$F$100)</f>
        <v>0</v>
      </c>
      <c r="G4" s="19">
        <f>SUMIF('3. Program Enrollment'!$C$3:$C$100,"Business, Management &amp; Administration",'3. Program Enrollment'!$F$3:$F$100)</f>
        <v>20</v>
      </c>
      <c r="H4" s="19">
        <f>SUMIF('3. Program Enrollment'!$C$3:$C$100,"Education &amp; Training",'3. Program Enrollment'!$F$3:$F$100)</f>
        <v>55</v>
      </c>
      <c r="I4" s="19">
        <f>SUMIF('3. Program Enrollment'!$C$3:$C$100,"Finance",'3. Program Enrollment'!$F$3:$F$100)</f>
        <v>35</v>
      </c>
      <c r="J4" s="19">
        <f>SUMIF('3. Program Enrollment'!$C$3:$C$100,"Government &amp; Public Administration",'3. Program Enrollment'!$F$3:$F$100)</f>
        <v>55</v>
      </c>
      <c r="K4" s="19">
        <f>SUMIF('3. Program Enrollment'!$C$3:$C$100,"Health Science",'3. Program Enrollment'!$F$3:$F$100)</f>
        <v>90</v>
      </c>
      <c r="L4" s="19">
        <f>SUMIF('3. Program Enrollment'!$C$3:$C$100,"Hospitality &amp; Tourism",'3. Program Enrollment'!$F$3:$F$100)</f>
        <v>0</v>
      </c>
      <c r="M4" s="19">
        <f>SUMIF('3. Program Enrollment'!$C$3:$C$100,"Human Services",'3. Program Enrollment'!$F$3:$F$100)</f>
        <v>0</v>
      </c>
      <c r="N4" s="19">
        <f>SUMIF('3. Program Enrollment'!$C$3:$C$100,"Information Technology",'3. Program Enrollment'!$F$3:$F$100)</f>
        <v>20</v>
      </c>
      <c r="O4" s="19">
        <f>SUMIF('3. Program Enrollment'!$C$3:$C$100,"Law &amp; Public Safety",'3. Program Enrollment'!$F$3:$F$100)</f>
        <v>0</v>
      </c>
      <c r="P4" s="19">
        <f>SUMIF('3. Program Enrollment'!$C$3:$C$100,"Manuafacturing",'3. Program Enrollment'!$F$3:$F$100)</f>
        <v>0</v>
      </c>
      <c r="Q4" s="19">
        <f>SUMIF('3. Program Enrollment'!$C$3:$C$100,"Marketing, Sales, &amp; Service",'3. Program Enrollment'!$F$3:$F$100)</f>
        <v>0</v>
      </c>
      <c r="R4" s="19">
        <f>SUMIF('3. Program Enrollment'!$C$3:$C$100,"STEM",'3. Program Enrollment'!$F$3:$F$100)</f>
        <v>0</v>
      </c>
      <c r="S4" s="40">
        <f>SUMIF('3. Program Enrollment'!$C$3:$C$100,"Transportation, Distribution &amp; Logistics",'3. Program Enrollment'!$F$3:$F$100)</f>
        <v>0</v>
      </c>
      <c r="T4" s="37"/>
    </row>
    <row r="5" spans="1:20" s="19" customFormat="1" x14ac:dyDescent="0.65">
      <c r="A5" s="166"/>
      <c r="B5" s="19" t="s">
        <v>4</v>
      </c>
      <c r="C5" s="19">
        <f>SUM('3. Program Enrollment'!G$3:G$100)</f>
        <v>65</v>
      </c>
      <c r="D5" s="19">
        <f>SUMIF('3. Program Enrollment'!$C$3:$C$100,"Agriculture, Food, and Natural Resources",'3. Program Enrollment'!$G$3:$G$100)</f>
        <v>5</v>
      </c>
      <c r="E5" s="19">
        <f>SUMIF('3. Program Enrollment'!$C$3:$C$100,"Architecture and Construction",'3. Program Enrollment'!$G$3:$G$100)</f>
        <v>0</v>
      </c>
      <c r="F5" s="19">
        <f>SUMIF('3. Program Enrollment'!$C$3:$C$100,"Arts, Audio/Video Technology &amp; Communications",'3. Program Enrollment'!$G$3:$G$100)</f>
        <v>0</v>
      </c>
      <c r="G5" s="19">
        <f>SUMIF('3. Program Enrollment'!$C$3:$C$100,"Business, Management &amp; Administration",'3. Program Enrollment'!$G$3:$G$100)</f>
        <v>5</v>
      </c>
      <c r="H5" s="19">
        <f>SUMIF('3. Program Enrollment'!$C$3:$C$100,"Education &amp; Training",'3. Program Enrollment'!$G$3:$G$100)</f>
        <v>10</v>
      </c>
      <c r="I5" s="19">
        <f>SUMIF('3. Program Enrollment'!$C$3:$C$100,"Finance",'3. Program Enrollment'!$G$3:$G$100)</f>
        <v>5</v>
      </c>
      <c r="J5" s="19">
        <f>SUMIF('3. Program Enrollment'!$C$3:$C$100,"Government &amp; Public Administration",'3. Program Enrollment'!$G$3:$G$100)</f>
        <v>10</v>
      </c>
      <c r="K5" s="19">
        <f>SUMIF('3. Program Enrollment'!$C$3:$C$100,"Health Science",'3. Program Enrollment'!$G$3:$G$100)</f>
        <v>15</v>
      </c>
      <c r="L5" s="19">
        <f>SUMIF('3. Program Enrollment'!$C$3:$C$100,"Hospitality &amp; Tourism",'3. Program Enrollment'!$G$3:$G$100)</f>
        <v>0</v>
      </c>
      <c r="M5" s="19">
        <f>SUMIF('3. Program Enrollment'!$C$3:$C$100,"Human Services",'3. Program Enrollment'!$G$3:$G$100)</f>
        <v>0</v>
      </c>
      <c r="N5" s="19">
        <f>SUMIF('3. Program Enrollment'!$C$3:$C$100,"Information Technology",'3. Program Enrollment'!$G$3:$G$100)</f>
        <v>5</v>
      </c>
      <c r="O5" s="19">
        <f>SUMIF('3. Program Enrollment'!$C$3:$C$100,"Law &amp; Public Safety",'3. Program Enrollment'!$G$3:$G$100)</f>
        <v>0</v>
      </c>
      <c r="P5" s="19">
        <f>SUMIF('3. Program Enrollment'!$C$3:$C$100,"Manuafacturing",'3. Program Enrollment'!$G$3:$G$100)</f>
        <v>0</v>
      </c>
      <c r="Q5" s="19">
        <f>SUMIF('3. Program Enrollment'!$C$3:$C$100,"Marketing, Sales, &amp; Service",'3. Program Enrollment'!$G$3:$G$100)</f>
        <v>0</v>
      </c>
      <c r="R5" s="19">
        <f>SUMIF('3. Program Enrollment'!$C$3:$C$100,"STEM",'3. Program Enrollment'!$G$3:$G$100)</f>
        <v>0</v>
      </c>
      <c r="S5" s="40">
        <f>SUMIF('3. Program Enrollment'!$C$3:$C$100,"Transportation, Distribution &amp; Logistics",'3. Program Enrollment'!$G$3:$G$100)</f>
        <v>0</v>
      </c>
      <c r="T5" s="37"/>
    </row>
    <row r="6" spans="1:20" s="19" customFormat="1" x14ac:dyDescent="0.65">
      <c r="A6" s="166"/>
      <c r="B6" s="19" t="s">
        <v>3</v>
      </c>
      <c r="C6" s="19">
        <f>SUM('3. Program Enrollment'!H$3:H$100)</f>
        <v>65</v>
      </c>
      <c r="D6" s="19">
        <f>SUMIF('3. Program Enrollment'!$C$3:$C$100,"Agriculture, Food, and Natural Resources",'3. Program Enrollment'!$H$3:$H$100)</f>
        <v>5</v>
      </c>
      <c r="E6" s="19">
        <f>SUMIF('3. Program Enrollment'!$C$3:$C$100,"Architecture and Construction",'3. Program Enrollment'!$H$3:$H$100)</f>
        <v>0</v>
      </c>
      <c r="F6" s="19">
        <f>SUMIF('3. Program Enrollment'!$C$3:$C$100,"Arts, Audio/Video Technology &amp; Communications",'3. Program Enrollment'!$H$3:$H$100)</f>
        <v>0</v>
      </c>
      <c r="G6" s="19">
        <f>SUMIF('3. Program Enrollment'!$C$3:$C$100,"Business, Management &amp; Administration",'3. Program Enrollment'!$H$3:$H$100)</f>
        <v>5</v>
      </c>
      <c r="H6" s="19">
        <f>SUMIF('3. Program Enrollment'!$C$3:$C$100,"Education &amp; Training",'3. Program Enrollment'!$H$3:$H$100)</f>
        <v>10</v>
      </c>
      <c r="I6" s="19">
        <f>SUMIF('3. Program Enrollment'!$C$3:$C$100,"Finance",'3. Program Enrollment'!$H$3:$H$100)</f>
        <v>5</v>
      </c>
      <c r="J6" s="19">
        <f>SUMIF('3. Program Enrollment'!$C$3:$C$100,"Government &amp; Public Administration",'3. Program Enrollment'!$H$3:$H$100)</f>
        <v>10</v>
      </c>
      <c r="K6" s="19">
        <f>SUMIF('3. Program Enrollment'!$C$3:$C$100,"Health Science",'3. Program Enrollment'!$H$3:$H$100)</f>
        <v>15</v>
      </c>
      <c r="L6" s="19">
        <f>SUMIF('3. Program Enrollment'!$C$3:$C$100,"Hospitality &amp; Tourism",'3. Program Enrollment'!$H$3:$H$100)</f>
        <v>0</v>
      </c>
      <c r="M6" s="19">
        <f>SUMIF('3. Program Enrollment'!$C$3:$C$100,"Human Services",'3. Program Enrollment'!$H$3:$H$100)</f>
        <v>0</v>
      </c>
      <c r="N6" s="19">
        <f>SUMIF('3. Program Enrollment'!$C$3:$C$100,"Information Technology",'3. Program Enrollment'!$H$3:$H$100)</f>
        <v>5</v>
      </c>
      <c r="O6" s="19">
        <f>SUMIF('3. Program Enrollment'!$C$3:$C$100,"Law &amp; Public Safety",'3. Program Enrollment'!$H$3:$H$100)</f>
        <v>0</v>
      </c>
      <c r="P6" s="19">
        <f>SUMIF('3. Program Enrollment'!$C$3:$C$100,"Manuafacturing",'3. Program Enrollment'!$H$3:$H$100)</f>
        <v>0</v>
      </c>
      <c r="Q6" s="19">
        <f>SUMIF('3. Program Enrollment'!$C$3:$C$100,"Marketing, Sales, &amp; Service",'3. Program Enrollment'!$H$3:$H$100)</f>
        <v>0</v>
      </c>
      <c r="R6" s="19">
        <f>SUMIF('3. Program Enrollment'!$C$3:$C$100,"STEM",'3. Program Enrollment'!$H$3:$H$100)</f>
        <v>0</v>
      </c>
      <c r="S6" s="40">
        <f>SUMIF('3. Program Enrollment'!$C$3:$C$100,"Transportation, Distribution &amp; Logistics",'3. Program Enrollment'!$H$3:$H$100)</f>
        <v>0</v>
      </c>
      <c r="T6" s="37"/>
    </row>
    <row r="7" spans="1:20" s="19" customFormat="1" x14ac:dyDescent="0.65">
      <c r="A7" s="166"/>
      <c r="B7" s="19" t="s">
        <v>5</v>
      </c>
      <c r="C7" s="19">
        <f>SUM('3. Program Enrollment'!I$3:I$100)</f>
        <v>91</v>
      </c>
      <c r="D7" s="19">
        <f>SUMIF('3. Program Enrollment'!$C$3:$C$100,"Agriculture, Food, and Natural Resources",'3. Program Enrollment'!$I$3:$I$100)</f>
        <v>7</v>
      </c>
      <c r="E7" s="19">
        <f>SUMIF('3. Program Enrollment'!$C$3:$C$100,"Architecture and Construction",'3. Program Enrollment'!$I$3:$I$100)</f>
        <v>0</v>
      </c>
      <c r="F7" s="19">
        <f>SUMIF('3. Program Enrollment'!$C$3:$C$100,"Arts, Audio/Video Technology &amp; Communications",'3. Program Enrollment'!$I$3:$I$100)</f>
        <v>0</v>
      </c>
      <c r="G7" s="19">
        <f>SUMIF('3. Program Enrollment'!$C$3:$C$100,"Business, Management &amp; Administration",'3. Program Enrollment'!$I$3:$I$100)</f>
        <v>7</v>
      </c>
      <c r="H7" s="19">
        <f>SUMIF('3. Program Enrollment'!$C$3:$C$100,"Education &amp; Training",'3. Program Enrollment'!$I$3:$I$100)</f>
        <v>14</v>
      </c>
      <c r="I7" s="19">
        <f>SUMIF('3. Program Enrollment'!$C$3:$C$100,"Finance",'3. Program Enrollment'!$I$3:$I$100)</f>
        <v>7</v>
      </c>
      <c r="J7" s="19">
        <f>SUMIF('3. Program Enrollment'!$C$3:$C$100,"Government &amp; Public Administration",'3. Program Enrollment'!$I$3:$I$100)</f>
        <v>14</v>
      </c>
      <c r="K7" s="19">
        <f>SUMIF('3. Program Enrollment'!$C$3:$C$100,"Health Science",'3. Program Enrollment'!$I$3:$I$100)</f>
        <v>21</v>
      </c>
      <c r="L7" s="19">
        <f>SUMIF('3. Program Enrollment'!$C$3:$C$100,"Hospitality &amp; Tourism",'3. Program Enrollment'!$I$3:$I$100)</f>
        <v>0</v>
      </c>
      <c r="M7" s="19">
        <f>SUMIF('3. Program Enrollment'!$C$3:$C$100,"Human Services",'3. Program Enrollment'!$I$3:$I$100)</f>
        <v>0</v>
      </c>
      <c r="N7" s="19">
        <f>SUMIF('3. Program Enrollment'!$C$3:$C$100,"Information Technology",'3. Program Enrollment'!$I$3:$I$100)</f>
        <v>7</v>
      </c>
      <c r="O7" s="19">
        <f>SUMIF('3. Program Enrollment'!$C$3:$C$100,"Law &amp; Public Safety",'3. Program Enrollment'!$I$3:$I$100)</f>
        <v>0</v>
      </c>
      <c r="P7" s="19">
        <f>SUMIF('3. Program Enrollment'!$C$3:$C$100,"Manuafacturing",'3. Program Enrollment'!$I$3:$I$100)</f>
        <v>0</v>
      </c>
      <c r="Q7" s="19">
        <f>SUMIF('3. Program Enrollment'!$C$3:$C$100,"Marketing, Sales, &amp; Service",'3. Program Enrollment'!$I$3:$I$100)</f>
        <v>0</v>
      </c>
      <c r="R7" s="19">
        <f>SUMIF('3. Program Enrollment'!$C$3:$C$100,"STEM",'3. Program Enrollment'!$I$3:$I$100)</f>
        <v>0</v>
      </c>
      <c r="S7" s="40">
        <f>SUMIF('3. Program Enrollment'!$C$3:$C$100,"Transportation, Distribution &amp; Logistics",'3. Program Enrollment'!$I$3:$I$100)</f>
        <v>0</v>
      </c>
      <c r="T7" s="37"/>
    </row>
    <row r="8" spans="1:20" s="19" customFormat="1" x14ac:dyDescent="0.65">
      <c r="A8" s="166"/>
      <c r="B8" s="19" t="s">
        <v>11</v>
      </c>
      <c r="C8" s="19">
        <f>SUM('3. Program Enrollment'!J$3:J$100)</f>
        <v>195</v>
      </c>
      <c r="D8" s="19">
        <f>SUMIF('3. Program Enrollment'!$C$3:$C$100,"Agriculture, Food, and Natural Resources",'3. Program Enrollment'!$J$3:$J$100)</f>
        <v>15</v>
      </c>
      <c r="E8" s="19">
        <f>SUMIF('3. Program Enrollment'!$C$3:$C$100,"Architecture and Construction",'3. Program Enrollment'!$J$3:$J$100)</f>
        <v>0</v>
      </c>
      <c r="F8" s="19">
        <f>SUMIF('3. Program Enrollment'!$C$3:$C$100,"Arts, Audio/Video Technology &amp; Communications",'3. Program Enrollment'!$J$3:$J$100)</f>
        <v>0</v>
      </c>
      <c r="G8" s="19">
        <f>SUMIF('3. Program Enrollment'!$C$3:$C$100,"Business, Management &amp; Administration",'3. Program Enrollment'!$J$3:$J$100)</f>
        <v>15</v>
      </c>
      <c r="H8" s="19">
        <f>SUMIF('3. Program Enrollment'!$C$3:$C$100,"Education &amp; Training",'3. Program Enrollment'!$J$3:$J$100)</f>
        <v>30</v>
      </c>
      <c r="I8" s="19">
        <f>SUMIF('3. Program Enrollment'!$C$3:$C$100,"Finance",'3. Program Enrollment'!$J$3:$J$100)</f>
        <v>15</v>
      </c>
      <c r="J8" s="19">
        <f>SUMIF('3. Program Enrollment'!$C$3:$C$100,"Government &amp; Public Administration",'3. Program Enrollment'!$J$3:$J$100)</f>
        <v>30</v>
      </c>
      <c r="K8" s="19">
        <f>SUMIF('3. Program Enrollment'!$C$3:$C$100,"Health Science",'3. Program Enrollment'!$J$3:$J$100)</f>
        <v>45</v>
      </c>
      <c r="L8" s="19">
        <f>SUMIF('3. Program Enrollment'!$C$3:$C$100,"Hospitality &amp; Tourism",'3. Program Enrollment'!$J$3:$J$100)</f>
        <v>0</v>
      </c>
      <c r="M8" s="19">
        <f>SUMIF('3. Program Enrollment'!$C$3:$C$100,"Human Services",'3. Program Enrollment'!$J$3:$J$100)</f>
        <v>0</v>
      </c>
      <c r="N8" s="19">
        <f>SUMIF('3. Program Enrollment'!$C$3:$C$100,"Information Technology",'3. Program Enrollment'!$J$3:$J$100)</f>
        <v>15</v>
      </c>
      <c r="O8" s="19">
        <f>SUMIF('3. Program Enrollment'!$C$3:$C$100,"Law &amp; Public Safety",'3. Program Enrollment'!$J$3:$J$100)</f>
        <v>0</v>
      </c>
      <c r="P8" s="19">
        <f>SUMIF('3. Program Enrollment'!$C$3:$C$100,"Manuafacturing",'3. Program Enrollment'!$J$3:$J$100)</f>
        <v>0</v>
      </c>
      <c r="Q8" s="19">
        <f>SUMIF('3. Program Enrollment'!$C$3:$C$100,"Marketing, Sales, &amp; Service",'3. Program Enrollment'!$J$3:$J$100)</f>
        <v>0</v>
      </c>
      <c r="R8" s="19">
        <f>SUMIF('3. Program Enrollment'!$C$3:$C$100,"STEM",'3. Program Enrollment'!$J$3:$J$100)</f>
        <v>0</v>
      </c>
      <c r="S8" s="40">
        <f>SUMIF('3. Program Enrollment'!$C$3:$C$100,"Transportation, Distribution &amp; Logistics",'3. Program Enrollment'!$J$3:$J$100)</f>
        <v>0</v>
      </c>
      <c r="T8" s="37"/>
    </row>
    <row r="9" spans="1:20" s="19" customFormat="1" x14ac:dyDescent="0.65">
      <c r="A9" s="166"/>
      <c r="B9" s="19" t="s">
        <v>31</v>
      </c>
      <c r="C9" s="19">
        <f>SUM('3. Program Enrollment'!K$3:K$100)</f>
        <v>39</v>
      </c>
      <c r="D9" s="19">
        <f>SUMIF('3. Program Enrollment'!$C$3:$C$100,"Agriculture, Food, and Natural Resources",'3. Program Enrollment'!$K$3:$K$100)</f>
        <v>3</v>
      </c>
      <c r="E9" s="19">
        <f>SUMIF('3. Program Enrollment'!$C$3:$C$100,"Architecture and Construction",'3. Program Enrollment'!$K$3:$K$100)</f>
        <v>0</v>
      </c>
      <c r="F9" s="19">
        <f>SUMIF('3. Program Enrollment'!$C$3:$C$100,"Arts, Audio/Video Technology &amp; Communications",'3. Program Enrollment'!$K$3:$K$100)</f>
        <v>0</v>
      </c>
      <c r="G9" s="19">
        <f>SUMIF('3. Program Enrollment'!$C$3:$C$100,"Business, Management &amp; Administration",'3. Program Enrollment'!$K$3:$K$100)</f>
        <v>3</v>
      </c>
      <c r="H9" s="19">
        <f>SUMIF('3. Program Enrollment'!$C$3:$C$100,"Education &amp; Training",'3. Program Enrollment'!$K$3:$K$100)</f>
        <v>6</v>
      </c>
      <c r="I9" s="19">
        <f>SUMIF('3. Program Enrollment'!$C$3:$C$100,"Finance",'3. Program Enrollment'!$K$3:$K$100)</f>
        <v>3</v>
      </c>
      <c r="J9" s="19">
        <f>SUMIF('3. Program Enrollment'!$C$3:$C$100,"Government &amp; Public Administration",'3. Program Enrollment'!$K$3:$K$100)</f>
        <v>6</v>
      </c>
      <c r="K9" s="19">
        <f>SUMIF('3. Program Enrollment'!$C$3:$C$100,"Health Science",'3. Program Enrollment'!$K$3:$K$100)</f>
        <v>9</v>
      </c>
      <c r="L9" s="19">
        <f>SUMIF('3. Program Enrollment'!$C$3:$C$100,"Hospitality &amp; Tourism",'3. Program Enrollment'!$K$3:$K$100)</f>
        <v>0</v>
      </c>
      <c r="M9" s="19">
        <f>SUMIF('3. Program Enrollment'!$C$3:$C$100,"Human Services",'3. Program Enrollment'!$K$3:$K$100)</f>
        <v>0</v>
      </c>
      <c r="N9" s="19">
        <f>SUMIF('3. Program Enrollment'!$C$3:$C$100,"Information Technology",'3. Program Enrollment'!$K$3:$K$100)</f>
        <v>3</v>
      </c>
      <c r="O9" s="19">
        <f>SUMIF('3. Program Enrollment'!$C$3:$C$100,"Law &amp; Public Safety",'3. Program Enrollment'!$K$3:$K$100)</f>
        <v>0</v>
      </c>
      <c r="P9" s="19">
        <f>SUMIF('3. Program Enrollment'!$C$3:$C$100,"Manuafacturing",'3. Program Enrollment'!$K$3:$K$100)</f>
        <v>0</v>
      </c>
      <c r="Q9" s="19">
        <f>SUMIF('3. Program Enrollment'!$C$3:$C$100,"Marketing, Sales, &amp; Service",'3. Program Enrollment'!$K$3:$K$100)</f>
        <v>0</v>
      </c>
      <c r="R9" s="19">
        <f>SUMIF('3. Program Enrollment'!$C$3:$C$100,"STEM",'3. Program Enrollment'!$K$3:$K$100)</f>
        <v>0</v>
      </c>
      <c r="S9" s="40">
        <f>SUMIF('3. Program Enrollment'!$C$3:$C$100,"Transportation, Distribution &amp; Logistics",'3. Program Enrollment'!$K$3:$K$100)</f>
        <v>0</v>
      </c>
      <c r="T9" s="37"/>
    </row>
    <row r="10" spans="1:20" s="19" customFormat="1" x14ac:dyDescent="0.65">
      <c r="A10" s="166"/>
      <c r="B10" s="19" t="s">
        <v>33</v>
      </c>
      <c r="C10" s="19">
        <f>SUM('3. Program Enrollment'!L$3:L$100)</f>
        <v>195</v>
      </c>
      <c r="D10" s="19">
        <f>SUMIF('3. Program Enrollment'!$C$3:$C$100,"Agriculture, Food, and Natural Resources",'3. Program Enrollment'!$L$3:$L$100)</f>
        <v>15</v>
      </c>
      <c r="E10" s="19">
        <f>SUMIF('3. Program Enrollment'!$C$3:$C$100,"Architecture and Construction",'3. Program Enrollment'!$L$3:$L$100)</f>
        <v>0</v>
      </c>
      <c r="F10" s="19">
        <f>SUMIF('3. Program Enrollment'!$C$3:$C$100,"Arts, Audio/Video Technology &amp; Communications",'3. Program Enrollment'!$L$3:$L$100)</f>
        <v>0</v>
      </c>
      <c r="G10" s="19">
        <f>SUMIF('3. Program Enrollment'!$C$3:$C$100,"Business, Management &amp; Administration",'3. Program Enrollment'!$L$3:$L$100)</f>
        <v>15</v>
      </c>
      <c r="H10" s="19">
        <f>SUMIF('3. Program Enrollment'!$C$3:$C$100,"Education &amp; Training",'3. Program Enrollment'!$L$3:$L$100)</f>
        <v>30</v>
      </c>
      <c r="I10" s="19">
        <f>SUMIF('3. Program Enrollment'!$C$3:$C$100,"Finance",'3. Program Enrollment'!$L$3:$L$100)</f>
        <v>15</v>
      </c>
      <c r="J10" s="19">
        <f>SUMIF('3. Program Enrollment'!$C$3:$C$100,"Government &amp; Public Administration",'3. Program Enrollment'!$L$3:$L$100)</f>
        <v>30</v>
      </c>
      <c r="K10" s="19">
        <f>SUMIF('3. Program Enrollment'!$C$3:$C$100,"Health Science",'3. Program Enrollment'!$L$3:$L$100)</f>
        <v>45</v>
      </c>
      <c r="L10" s="19">
        <f>SUMIF('3. Program Enrollment'!$C$3:$C$100,"Hospitality &amp; Tourism",'3. Program Enrollment'!$L$3:$L$100)</f>
        <v>0</v>
      </c>
      <c r="M10" s="19">
        <f>SUMIF('3. Program Enrollment'!$C$3:$C$100,"Human Services",'3. Program Enrollment'!$L$3:$L$100)</f>
        <v>0</v>
      </c>
      <c r="N10" s="19">
        <f>SUMIF('3. Program Enrollment'!$C$3:$C$100,"Information Technology",'3. Program Enrollment'!$L$3:$L$100)</f>
        <v>15</v>
      </c>
      <c r="O10" s="19">
        <f>SUMIF('3. Program Enrollment'!$C$3:$C$100,"Law &amp; Public Safety",'3. Program Enrollment'!$L$3:$L$100)</f>
        <v>0</v>
      </c>
      <c r="P10" s="19">
        <f>SUMIF('3. Program Enrollment'!$C$3:$C$100,"Manuafacturing",'3. Program Enrollment'!$L$3:$L$100)</f>
        <v>0</v>
      </c>
      <c r="Q10" s="19">
        <f>SUMIF('3. Program Enrollment'!$C$3:$C$100,"Marketing, Sales, &amp; Service",'3. Program Enrollment'!$L$3:$L$100)</f>
        <v>0</v>
      </c>
      <c r="R10" s="19">
        <f>SUMIF('3. Program Enrollment'!$C$3:$C$100,"STEM",'3. Program Enrollment'!$L$3:$L$100)</f>
        <v>0</v>
      </c>
      <c r="S10" s="40">
        <f>SUMIF('3. Program Enrollment'!$C$3:$C$100,"Transportation, Distribution &amp; Logistics",'3. Program Enrollment'!$L$3:$L$100)</f>
        <v>0</v>
      </c>
      <c r="T10" s="37"/>
    </row>
    <row r="11" spans="1:20" s="19" customFormat="1" x14ac:dyDescent="0.65">
      <c r="A11" s="166"/>
      <c r="B11" s="24" t="s">
        <v>9</v>
      </c>
      <c r="C11" s="19">
        <f>SUM('3. Program Enrollment'!M$3:M$100)</f>
        <v>323</v>
      </c>
      <c r="D11" s="19">
        <f>SUMIF('3. Program Enrollment'!$C$3:$C$100,"Agriculture, Food, and Natural Resources",'3. Program Enrollment'!$M$3:$M$100)</f>
        <v>10</v>
      </c>
      <c r="E11" s="19">
        <f>SUMIF('3. Program Enrollment'!$C$3:$C$100,"Architecture and Construction",'3. Program Enrollment'!$M$3:$M$100)</f>
        <v>0</v>
      </c>
      <c r="F11" s="19">
        <f>SUMIF('3. Program Enrollment'!$C$3:$C$100,"Arts, Audio/Video Technology &amp; Communications",'3. Program Enrollment'!$M$3:$M$100)</f>
        <v>0</v>
      </c>
      <c r="G11" s="19">
        <f>SUMIF('3. Program Enrollment'!$C$3:$C$100,"Business, Management &amp; Administration",'3. Program Enrollment'!$M$3:$M$100)</f>
        <v>20</v>
      </c>
      <c r="H11" s="19">
        <f>SUMIF('3. Program Enrollment'!$C$3:$C$100,"Education &amp; Training",'3. Program Enrollment'!$M$3:$M$100)</f>
        <v>40</v>
      </c>
      <c r="I11" s="19">
        <f>SUMIF('3. Program Enrollment'!$C$3:$C$100,"Finance",'3. Program Enrollment'!$M$3:$M$100)</f>
        <v>4</v>
      </c>
      <c r="J11" s="19">
        <f>SUMIF('3. Program Enrollment'!$C$3:$C$100,"Government &amp; Public Administration",'3. Program Enrollment'!$M$3:$M$100)</f>
        <v>40</v>
      </c>
      <c r="K11" s="19">
        <f>SUMIF('3. Program Enrollment'!$C$3:$C$100,"Health Science",'3. Program Enrollment'!$M$3:$M$100)</f>
        <v>119</v>
      </c>
      <c r="L11" s="19">
        <f>SUMIF('3. Program Enrollment'!$C$3:$C$100,"Hospitality &amp; Tourism",'3. Program Enrollment'!$M$3:$M$100)</f>
        <v>0</v>
      </c>
      <c r="M11" s="19">
        <f>SUMIF('3. Program Enrollment'!$C$3:$C$100,"Human Services",'3. Program Enrollment'!$M$3:$M$100)</f>
        <v>0</v>
      </c>
      <c r="N11" s="19">
        <f>SUMIF('3. Program Enrollment'!$C$3:$C$100,"Information Technology",'3. Program Enrollment'!$M$3:$M$100)</f>
        <v>30</v>
      </c>
      <c r="O11" s="19">
        <f>SUMIF('3. Program Enrollment'!$C$3:$C$100,"Law &amp; Public Safety",'3. Program Enrollment'!$M$3:$M$100)</f>
        <v>0</v>
      </c>
      <c r="P11" s="19">
        <f>SUMIF('3. Program Enrollment'!$C$3:$C$100,"Manuafacturing",'3. Program Enrollment'!$M$3:$M$100)</f>
        <v>0</v>
      </c>
      <c r="Q11" s="19">
        <f>SUMIF('3. Program Enrollment'!$C$3:$C$100,"Marketing, Sales, &amp; Service",'3. Program Enrollment'!$M$3:$M$100)</f>
        <v>0</v>
      </c>
      <c r="R11" s="19">
        <f>SUMIF('3. Program Enrollment'!$C$3:$C$100,"STEM",'3. Program Enrollment'!$M$3:$M$100)</f>
        <v>0</v>
      </c>
      <c r="S11" s="40">
        <f>SUMIF('3. Program Enrollment'!$C$3:$C$100,"Transportation, Distribution &amp; Logistics",'3. Program Enrollment'!$M$3:$M$100)</f>
        <v>0</v>
      </c>
      <c r="T11" s="37"/>
    </row>
    <row r="12" spans="1:20" s="24" customFormat="1" x14ac:dyDescent="0.65">
      <c r="A12" s="169"/>
      <c r="B12" s="24" t="s">
        <v>10</v>
      </c>
      <c r="C12" s="19">
        <f>SUM('3. Program Enrollment'!N$3:N$100)</f>
        <v>158</v>
      </c>
      <c r="D12" s="24">
        <f>SUMIF('3. Program Enrollment'!$C$3:$C$100,"Agriculture, Food, and Natural Resources",'3. Program Enrollment'!$N$3:$N$100)</f>
        <v>3</v>
      </c>
      <c r="E12" s="24">
        <f>SUMIF('3. Program Enrollment'!$C$3:$C$100,"Architecture and Construction'",'3. Program Enrollment'!$N$3:$N$100)</f>
        <v>0</v>
      </c>
      <c r="F12" s="24">
        <f>SUMIF('3. Program Enrollment'!$C$3:$C$100,"Arts, Audio/Video Technology &amp; Communications",'3. Program Enrollment'!$N$3:$N$100)</f>
        <v>0</v>
      </c>
      <c r="G12" s="24">
        <f>SUMIF('3. Program Enrollment'!$C$3:$C$100,"Business, Management &amp; Administration",'3. Program Enrollment'!$N$3:$N$100)</f>
        <v>20</v>
      </c>
      <c r="H12" s="24">
        <f>SUMIF('3. Program Enrollment'!$C$3:$C$100,"Education &amp; Training",'3. Program Enrollment'!$N$3:$N$100)</f>
        <v>40</v>
      </c>
      <c r="I12" s="24">
        <f>SUMIF('3. Program Enrollment'!$C$3:$C$100,"Finance",'3. Program Enrollment'!$N$3:$N$100)</f>
        <v>3</v>
      </c>
      <c r="J12" s="24">
        <f>SUMIF('3. Program Enrollment'!$C$3:$C$100,"Government &amp; Public Administration",'3. Program Enrollment'!$N$3:$N$100)</f>
        <v>23</v>
      </c>
      <c r="K12" s="24">
        <f>SUMIF('3. Program Enrollment'!$C$3:$C$100,"Health Science",'3. Program Enrollment'!$N$3:$N$100)</f>
        <v>43</v>
      </c>
      <c r="L12" s="24">
        <f>SUMIF('3. Program Enrollment'!$C$3:$C$100,"Hospitality &amp; Tourism",'3. Program Enrollment'!$N$3:$N$100)</f>
        <v>0</v>
      </c>
      <c r="M12" s="24">
        <f>SUMIF('3. Program Enrollment'!$C$3:$C$100,"Human Services",'3. Program Enrollment'!$N$3:$N$100)</f>
        <v>0</v>
      </c>
      <c r="N12" s="24">
        <f>SUMIF('3. Program Enrollment'!$C$3:$C$100,"Information Technology",'3. Program Enrollment'!$N$3:$N$100)</f>
        <v>3</v>
      </c>
      <c r="O12" s="24">
        <f>SUMIF('3. Program Enrollment'!$C$3:$C$100,"Law &amp; Public Safety",'3. Program Enrollment'!$N$3:$N$100)</f>
        <v>0</v>
      </c>
      <c r="P12" s="24">
        <f>SUMIF('3. Program Enrollment'!$C$3:$C$100,"Manuafacturing",'3. Program Enrollment'!$N$3:$N$100)</f>
        <v>0</v>
      </c>
      <c r="Q12" s="24">
        <f>SUMIF('3. Program Enrollment'!$C$3:$C$100,"Marketing, Sales, &amp; Service",'3. Program Enrollment'!$N$3:$N$100)</f>
        <v>0</v>
      </c>
      <c r="R12" s="24">
        <f>SUMIF('3. Program Enrollment'!$C$3:$C$100,"STEM",'3. Program Enrollment'!$N$3:$N$100)</f>
        <v>0</v>
      </c>
      <c r="S12" s="41">
        <f>SUMIF('3. Program Enrollment'!$C$3:$C$100,"Transportation, Distribution &amp; Logistics",'3. Program Enrollment'!$N$3:$N$100)</f>
        <v>0</v>
      </c>
      <c r="T12" s="38"/>
    </row>
    <row r="13" spans="1:20" s="24" customFormat="1" x14ac:dyDescent="0.65">
      <c r="A13" s="169"/>
      <c r="B13" s="24" t="s">
        <v>44</v>
      </c>
      <c r="C13" s="19">
        <f>SUM('3. Program Enrollment'!O$3:O$100)</f>
        <v>26</v>
      </c>
      <c r="D13" s="24">
        <f>SUMIF('3. Program Enrollment'!$C$3:$C$100,"Agriculture, Food, and Natural Resources",'3. Program Enrollment'!$O$3:$O$100)</f>
        <v>2</v>
      </c>
      <c r="E13" s="24">
        <f>SUMIF('3. Program Enrollment'!$C$3:$C$100,"Architecture and Construction",'3. Program Enrollment'!$O$3:$O$100)</f>
        <v>0</v>
      </c>
      <c r="F13" s="24">
        <f>SUMIF('3. Program Enrollment'!$C$3:$C$100,"Arts, Audio/Video Technology &amp; Communications",'3. Program Enrollment'!$O$3:$O$100)</f>
        <v>0</v>
      </c>
      <c r="G13" s="24">
        <f>SUMIF('3. Program Enrollment'!$C$3:$C$100,"Business, Management &amp; Administration",'3. Program Enrollment'!$O$3:$O$100)</f>
        <v>2</v>
      </c>
      <c r="H13" s="24">
        <f>SUMIF('3. Program Enrollment'!$C$3:$C$100,"Education &amp; Training",'3. Program Enrollment'!$O$3:$O$100)</f>
        <v>4</v>
      </c>
      <c r="I13" s="24">
        <f>SUMIF('3. Program Enrollment'!$C$3:$C$100,"Finance",'3. Program Enrollment'!$O$3:$O$100)</f>
        <v>2</v>
      </c>
      <c r="J13" s="24">
        <f>SUMIF('3. Program Enrollment'!$C$3:$C$100,"Government &amp; Public Administration",'3. Program Enrollment'!$O$3:$O$100)</f>
        <v>4</v>
      </c>
      <c r="K13" s="24">
        <f>SUMIF('3. Program Enrollment'!$C$3:$C$100,"Health Science",'3. Program Enrollment'!$O$3:$O$100)</f>
        <v>6</v>
      </c>
      <c r="L13" s="24">
        <f>SUMIF('3. Program Enrollment'!$C$3:$C$100,"Hospitality &amp; Tourism",'3. Program Enrollment'!$O$3:$O$100)</f>
        <v>0</v>
      </c>
      <c r="M13" s="24">
        <f>SUMIF('3. Program Enrollment'!$C$3:$C$100,"Human Services",'3. Program Enrollment'!$O$3:$O$100)</f>
        <v>0</v>
      </c>
      <c r="N13" s="24">
        <f>SUMIF('3. Program Enrollment'!$C$3:$C$100,"Information Technology",'3. Program Enrollment'!$O$3:$O$100)</f>
        <v>2</v>
      </c>
      <c r="O13" s="24">
        <f>SUMIF('3. Program Enrollment'!$C$3:$C$100,"Law &amp; Public Safety",'3. Program Enrollment'!$O$3:$O$100)</f>
        <v>0</v>
      </c>
      <c r="P13" s="24">
        <f>SUMIF('3. Program Enrollment'!$C$3:$C$100,"Manuafacturing",'3. Program Enrollment'!$O$3:$O$100)</f>
        <v>0</v>
      </c>
      <c r="Q13" s="24">
        <f>SUMIF('3. Program Enrollment'!$C$3:$C$100,"Marketing, Sales, &amp; Service",'3. Program Enrollment'!$O$3:$O$100)</f>
        <v>0</v>
      </c>
      <c r="R13" s="24">
        <f>SUMIF('3. Program Enrollment'!$C$3:$C$100,"STEM",'3. Program Enrollment'!$O$3:$O$100)</f>
        <v>0</v>
      </c>
      <c r="S13" s="41">
        <f>SUMIF('3. Program Enrollment'!$C$3:$C$100,"Transportation, Distribution &amp; Logistics",'3. Program Enrollment'!$O$3:$O$100)</f>
        <v>0</v>
      </c>
      <c r="T13" s="38"/>
    </row>
    <row r="14" spans="1:20" s="24" customFormat="1" ht="15" thickBot="1" x14ac:dyDescent="0.8">
      <c r="A14" s="167"/>
      <c r="B14" s="21" t="s">
        <v>30</v>
      </c>
      <c r="C14" s="21">
        <f>SUM('3. Program Enrollment'!P$3:P$100)</f>
        <v>8</v>
      </c>
      <c r="D14" s="21">
        <f>SUMIF('3. Program Enrollment'!$C$3:$C$100,"Agriculture, Food, and Natural Resources",'3. Program Enrollment'!$P$3:$P$100)</f>
        <v>1</v>
      </c>
      <c r="E14" s="21">
        <f>SUMIF('3. Program Enrollment'!$C$3:$C$100,"Architecture and Construction",'3. Program Enrollment'!$P$3:$P$100)</f>
        <v>0</v>
      </c>
      <c r="F14" s="21">
        <f>SUMIF('3. Program Enrollment'!$C$3:$C$100,"Arts, Audio/Video Technology &amp; Communications",'3. Program Enrollment'!$P$3:$P$100)</f>
        <v>0</v>
      </c>
      <c r="G14" s="21">
        <f>SUMIF('3. Program Enrollment'!$C$3:$C$100,"Business, Management &amp; Administration",'3. Program Enrollment'!$P$3:$P$100)</f>
        <v>1</v>
      </c>
      <c r="H14" s="21">
        <f>SUMIF('3. Program Enrollment'!$C$3:$C$100,"Education &amp; Training",'3. Program Enrollment'!$P$3:$P$100)</f>
        <v>1</v>
      </c>
      <c r="I14" s="21">
        <f>SUMIF('3. Program Enrollment'!$C$3:$C$100,"Finance",'3. Program Enrollment'!$P$3:$P$100)</f>
        <v>0</v>
      </c>
      <c r="J14" s="21">
        <f>SUMIF('3. Program Enrollment'!$C$3:$C$100,"Government &amp; Public Administration",'3. Program Enrollment'!$P$3:$P$100)</f>
        <v>1</v>
      </c>
      <c r="K14" s="21">
        <f>SUMIF('3. Program Enrollment'!$C$3:$C$100,"Health Science",'3. Program Enrollment'!$P$3:$P$100)</f>
        <v>2</v>
      </c>
      <c r="L14" s="21">
        <f>SUMIF('3. Program Enrollment'!$C$3:$C$100,"Hospitality &amp; Tourism",'3. Program Enrollment'!$P$3:$P$100)</f>
        <v>0</v>
      </c>
      <c r="M14" s="21">
        <f>SUMIF('3. Program Enrollment'!$C$3:$C$100,"Human Services",'3. Program Enrollment'!$P$3:$P$100)</f>
        <v>0</v>
      </c>
      <c r="N14" s="21">
        <f>SUMIF('3. Program Enrollment'!$C$3:$C$100,"Information Technology",'3. Program Enrollment'!$P$3:$P$100)</f>
        <v>1</v>
      </c>
      <c r="O14" s="21">
        <f>SUMIF('3. Program Enrollment'!$C$3:$C$100,"Law &amp; Public Safety",'3. Program Enrollment'!$P$3:$P$100)</f>
        <v>0</v>
      </c>
      <c r="P14" s="21">
        <f>SUMIF('3. Program Enrollment'!$C$3:$C$100,"Manuafacturing",'3. Program Enrollment'!$P$3:$P$100)</f>
        <v>0</v>
      </c>
      <c r="Q14" s="21">
        <f>SUMIF('3. Program Enrollment'!$C$3:$C$100,"Marketing, Sales, &amp; Service",'3. Program Enrollment'!$P$3:$P$100)</f>
        <v>0</v>
      </c>
      <c r="R14" s="21">
        <f>SUMIF('3. Program Enrollment'!$C$3:$C$100,"STEM",'3. Program Enrollment'!$P$3:$P$100)</f>
        <v>0</v>
      </c>
      <c r="S14" s="42">
        <f>SUMIF('3. Program Enrollment'!$C$3:$C$100,"Transportation, Distribution &amp; Logistics",'3. Program Enrollment'!$P$3:$P$100)</f>
        <v>0</v>
      </c>
      <c r="T14" s="38"/>
    </row>
    <row r="15" spans="1:20" s="25" customFormat="1" x14ac:dyDescent="0.65">
      <c r="A15" s="165" t="s">
        <v>43</v>
      </c>
      <c r="B15" s="22" t="s">
        <v>0</v>
      </c>
      <c r="C15" s="20">
        <f>SUM('4. Program Completion'!D$3:D$100)</f>
        <v>200</v>
      </c>
      <c r="D15" s="22">
        <f>SUMIF('4. Program Completion'!$C$3:$C$100,"Agriculture, Food, and Natural Resources",'4. Program Completion'!$D$3:D$100)</f>
        <v>15</v>
      </c>
      <c r="E15" s="22">
        <f>SUMIF('4. Program Completion'!$C$3:$C$100,"Architecture and Construction",'4. Program Completion'!$D$3:E$100)</f>
        <v>0</v>
      </c>
      <c r="F15" s="22">
        <f>SUMIF('4. Program Completion'!$C$3:$C$100,"Arts, Audio/Video Technology &amp; Communications",'4. Program Completion'!$D$3:D$100)</f>
        <v>0</v>
      </c>
      <c r="G15" s="22">
        <f>SUMIF('4. Program Completion'!$C$3:$C$100,"Business, Management &amp; Administration",'4. Program Completion'!$D$3:D$100)</f>
        <v>15</v>
      </c>
      <c r="H15" s="22">
        <f>SUMIF('4. Program Completion'!$C$3:$C$100,"Education &amp; Training",'4. Program Completion'!$D$3:D$100)</f>
        <v>30</v>
      </c>
      <c r="I15" s="22">
        <f>SUMIF('4. Program Completion'!$C$3:$C$100,"Finance",'4. Program Completion'!$D$3:D$100)</f>
        <v>15</v>
      </c>
      <c r="J15" s="22">
        <f>SUMIF('4. Program Completion'!$C$3:$C$100,"Government &amp; Public Administration",'4. Program Completion'!$D$3:D$100)</f>
        <v>30</v>
      </c>
      <c r="K15" s="22">
        <f>SUMIF('4. Program Completion'!$C$3:$C$100,"Health Science",'4. Program Completion'!$D$3:D$100)</f>
        <v>45</v>
      </c>
      <c r="L15" s="22">
        <f>SUMIF('4. Program Completion'!$C$3:$C$100,"Hospitality &amp; Tourism",'4. Program Completion'!$D$3:D$100)</f>
        <v>0</v>
      </c>
      <c r="M15" s="22">
        <f>SUMIF('4. Program Completion'!$C$3:$C$100,"Human Services",'4. Program Completion'!$D$3:D$100)</f>
        <v>0</v>
      </c>
      <c r="N15" s="22">
        <f>SUMIF('4. Program Completion'!$C$3:$C$100,"Information Technology",'4. Program Completion'!$D$3:D$100)</f>
        <v>15</v>
      </c>
      <c r="O15" s="22">
        <f>SUMIF('4. Program Completion'!$C$3:$C$100,"Law &amp; Public Safety",'4. Program Completion'!$D$3:D$100)</f>
        <v>0</v>
      </c>
      <c r="P15" s="22">
        <f>SUMIF('4. Program Completion'!$C$3:$C$100,"Manufacturing",'4. Program Completion'!$D$3:D$100)</f>
        <v>35</v>
      </c>
      <c r="Q15" s="22">
        <f>SUMIF('4. Program Completion'!$C$3:$C$100,"Marketing, Sales, &amp; Service",'4. Program Completion'!$D$3:D$100)</f>
        <v>0</v>
      </c>
      <c r="R15" s="22">
        <f>SUMIF('4. Program Completion'!$C$3:$C$100,"STEM",'4. Program Completion'!$D$3:D$100)</f>
        <v>0</v>
      </c>
      <c r="S15" s="22">
        <f>SUMIF('4. Program Completion'!$C$3:$C$100,"Transportation, Distribution &amp; Logistics",'4. Program Completion'!$D$3:D$100)</f>
        <v>0</v>
      </c>
    </row>
    <row r="16" spans="1:20" s="19" customFormat="1" x14ac:dyDescent="0.65">
      <c r="A16" s="166"/>
      <c r="B16" s="8" t="s">
        <v>1</v>
      </c>
      <c r="C16" s="19">
        <f>SUM('4. Program Completion'!E$3:E$100)</f>
        <v>94</v>
      </c>
      <c r="D16" s="8">
        <f>SUMIF('4. Program Completion'!$C$3:$C$100,"Agriculture, Food, and Natural Resources",'4. Program Completion'!$E$3:$E$100)</f>
        <v>7</v>
      </c>
      <c r="E16" s="8">
        <f>SUMIF('4. Program Completion'!$C$3:$C$100,"Architecture and Construction",'4. Program Completion'!$E$3:$E$100)</f>
        <v>0</v>
      </c>
      <c r="F16" s="8">
        <f>SUMIF('4. Program Completion'!$C$3:$C$100,"Arts, Audio/Video Technology &amp; Communications",'4. Program Completion'!$E$3:$E$100)</f>
        <v>0</v>
      </c>
      <c r="G16" s="8">
        <f>SUMIF('4. Program Completion'!$C$3:$C$100,"Business, Management &amp; Administration",'4. Program Completion'!$E$3:$E$100)</f>
        <v>7</v>
      </c>
      <c r="H16" s="8">
        <f>SUMIF('4. Program Completion'!$C$3:$C$100,"Education &amp; Training",'4. Program Completion'!$E$3:$E$100)</f>
        <v>14</v>
      </c>
      <c r="I16" s="8">
        <f>SUMIF('4. Program Completion'!$C$3:$C$100,"Finance",'4. Program Completion'!$E$3:$E$100)</f>
        <v>7</v>
      </c>
      <c r="J16" s="8">
        <f>SUMIF('4. Program Completion'!$C$3:$C$100,"Government &amp; Public Administration",'4. Program Completion'!$E$3:$E$100)</f>
        <v>14</v>
      </c>
      <c r="K16" s="8">
        <f>SUMIF('4. Program Completion'!$C$3:$C$100,"Health Science",'4. Program Completion'!$E$3:$E$100)</f>
        <v>21</v>
      </c>
      <c r="L16" s="8">
        <f>SUMIF('4. Program Completion'!$C$3:$C$100,"Hospitality &amp; Tourism",'4. Program Completion'!$E$3:$E$100)</f>
        <v>0</v>
      </c>
      <c r="M16" s="8">
        <f>SUMIF('4. Program Completion'!$C$3:$C$100,"Human Services",'4. Program Completion'!$E$3:$E$100)</f>
        <v>0</v>
      </c>
      <c r="N16" s="8">
        <f>SUMIF('4. Program Completion'!$C$3:$C$100,"Information Technology",'4. Program Completion'!$E$3:$E$100)</f>
        <v>7</v>
      </c>
      <c r="O16" s="8">
        <f>SUMIF('4. Program Completion'!$C$3:$C$100,"Law &amp; Public Safety",'4. Program Completion'!$E$3:$E$100)</f>
        <v>0</v>
      </c>
      <c r="P16" s="8">
        <f>SUMIF('4. Program Completion'!$C$3:$C$100,"Manufacturing",'4. Program Completion'!$E$3:$E$100)</f>
        <v>17</v>
      </c>
      <c r="Q16" s="8">
        <f>SUMIF('4. Program Completion'!$C$3:$C$100,"Marketing, Sales, &amp; Service",'4. Program Completion'!$E$3:$E$100)</f>
        <v>0</v>
      </c>
      <c r="R16" s="8">
        <f>SUMIF('4. Program Completion'!$C$3:$C$100,"STEM",'4. Program Completion'!$E$3:$E$100)</f>
        <v>0</v>
      </c>
      <c r="S16" s="8">
        <f>SUMIF('4. Program Completion'!$C$3:$C$100,"Transportation, Distribution &amp; Logistics",'4. Program Completion'!$E$3:$E$100)</f>
        <v>0</v>
      </c>
    </row>
    <row r="17" spans="1:19" s="19" customFormat="1" x14ac:dyDescent="0.65">
      <c r="A17" s="166"/>
      <c r="B17" s="8" t="s">
        <v>2</v>
      </c>
      <c r="C17" s="19">
        <f>SUM('4. Program Completion'!F$3:F$100)</f>
        <v>106</v>
      </c>
      <c r="D17" s="8">
        <f>SUMIF('4. Program Completion'!$C$3:$C$100,"Agriculture, Food, and Natural Resources",'4. Program Completion'!$F$3:F$100)</f>
        <v>8</v>
      </c>
      <c r="E17" s="8">
        <f>SUMIF('4. Program Completion'!$C$3:$C$100,"Architecture and Construction",'4. Program Completion'!$F$3:G$100)</f>
        <v>0</v>
      </c>
      <c r="F17" s="8">
        <f>SUMIF('4. Program Completion'!$C$3:$C$100,"Arts, Audio/Video Technology &amp; Communications",'4. Program Completion'!$F$3:F$100)</f>
        <v>0</v>
      </c>
      <c r="G17" s="8">
        <f>SUMIF('4. Program Completion'!$C$3:$C$100,"Business, Management &amp; Administration",'4. Program Completion'!$F$3:F$100)</f>
        <v>8</v>
      </c>
      <c r="H17" s="8">
        <f>SUMIF('4. Program Completion'!$C$3:$C$100,"Education &amp; Training",'4. Program Completion'!$F$3:F$100)</f>
        <v>16</v>
      </c>
      <c r="I17" s="8">
        <f>SUMIF('4. Program Completion'!$C$3:$C$100,"Finance",'4. Program Completion'!$F$3:F$100)</f>
        <v>8</v>
      </c>
      <c r="J17" s="8">
        <f>SUMIF('4. Program Completion'!$C$3:$C$100,"Government &amp; Public Administration",'4. Program Completion'!$F$3:F$100)</f>
        <v>16</v>
      </c>
      <c r="K17" s="8">
        <f>SUMIF('4. Program Completion'!$C$3:$C$100,"Health Science",'4. Program Completion'!$F$3:F$100)</f>
        <v>24</v>
      </c>
      <c r="L17" s="8">
        <f>SUMIF('4. Program Completion'!$C$3:$C$100,"Hospitality &amp; Tourism",'4. Program Completion'!$F$3:F$100)</f>
        <v>0</v>
      </c>
      <c r="M17" s="8">
        <f>SUMIF('4. Program Completion'!$C$3:$C$100,"Human Services",'4. Program Completion'!$F$3:F$100)</f>
        <v>0</v>
      </c>
      <c r="N17" s="8">
        <f>SUMIF('4. Program Completion'!$C$3:$C$100,"Information Technology",'4. Program Completion'!$F$3:F$100)</f>
        <v>8</v>
      </c>
      <c r="O17" s="8">
        <f>SUMIF('4. Program Completion'!$C$3:$C$100,"Law &amp; Public Safety",'4. Program Completion'!$F$3:F$100)</f>
        <v>0</v>
      </c>
      <c r="P17" s="8">
        <f>SUMIF('4. Program Completion'!$C$3:$C$100,"Manufacturing",'4. Program Completion'!$F$3:F$100)</f>
        <v>18</v>
      </c>
      <c r="Q17" s="8">
        <f>SUMIF('4. Program Completion'!$C$3:$C$100,"Marketing, Sales, &amp; Service",'4. Program Completion'!$F$3:$F$100)</f>
        <v>0</v>
      </c>
      <c r="R17" s="8">
        <f>SUMIF('4. Program Completion'!$C$3:$C$100,"STEM",'4. Program Completion'!$F$3:F$100)</f>
        <v>0</v>
      </c>
      <c r="S17" s="8">
        <f>SUMIF('4. Program Completion'!$C$3:$C$100,"Transportation, Distribution &amp; Logistics",'4. Program Completion'!$F$3:F$100)</f>
        <v>0</v>
      </c>
    </row>
    <row r="18" spans="1:19" s="19" customFormat="1" x14ac:dyDescent="0.65">
      <c r="A18" s="166"/>
      <c r="B18" s="8" t="s">
        <v>4</v>
      </c>
      <c r="C18" s="19">
        <f>SUM('4. Program Completion'!G$3:G$100)</f>
        <v>12</v>
      </c>
      <c r="D18" s="8">
        <f>SUMIF('4. Program Completion'!$C$3:$C$100,"Agriculture, Food, and Natural Resources",'4. Program Completion'!$G$3:G$100)</f>
        <v>0</v>
      </c>
      <c r="E18" s="8">
        <f>SUMIF('4. Program Completion'!$C$3:$C$100,"Architecture and Construction",'4. Program Completion'!$G$3:H$100)</f>
        <v>0</v>
      </c>
      <c r="F18" s="8">
        <f>SUMIF('4. Program Completion'!$C$3:$C$100,"Arts, Audio/Video Technology &amp; Communications",'4. Program Completion'!$G$3:G$100)</f>
        <v>0</v>
      </c>
      <c r="G18" s="8">
        <f>SUMIF('4. Program Completion'!$C$3:$C$100,"Business, Management &amp; Administration",'4. Program Completion'!$G$3:G$100)</f>
        <v>4</v>
      </c>
      <c r="H18" s="8">
        <f>SUMIF('4. Program Completion'!$C$3:$C$100,"Education &amp; Training",'4. Program Completion'!$G$3:G$100)</f>
        <v>2</v>
      </c>
      <c r="I18" s="8">
        <f>SUMIF('4. Program Completion'!$C$3:$C$100,"Finance",'4. Program Completion'!$G$3:G$100)</f>
        <v>0</v>
      </c>
      <c r="J18" s="8">
        <f>SUMIF('4. Program Completion'!$C$3:$C$100,"Government &amp; Public Administration",'4. Program Completion'!$G$3:G$100)</f>
        <v>0</v>
      </c>
      <c r="K18" s="8">
        <f>SUMIF('4. Program Completion'!$C$3:$C$100,"Health Science",'4. Program Completion'!$G$3:G$100)</f>
        <v>6</v>
      </c>
      <c r="L18" s="8">
        <f>SUMIF('4. Program Completion'!$C$3:$C$100,"Hospitality &amp; Tourism",'4. Program Completion'!$G$3:G$100)</f>
        <v>0</v>
      </c>
      <c r="M18" s="8">
        <f>SUMIF('4. Program Completion'!$C$3:$C$100,"Human Services",'4. Program Completion'!$G$3:G$100)</f>
        <v>0</v>
      </c>
      <c r="N18" s="8">
        <f>SUMIF('4. Program Completion'!$C$3:$C$100,"Information Technology",'4. Program Completion'!$G$3:G$100)</f>
        <v>0</v>
      </c>
      <c r="O18" s="8">
        <f>SUMIF('4. Program Completion'!$C$3:$C$100,"Law &amp; Public Safety",'4. Program Completion'!$G$3:G$100)</f>
        <v>0</v>
      </c>
      <c r="P18" s="8">
        <f>SUMIF('4. Program Completion'!$C$3:$C$100,"Manufacturing",'4. Program Completion'!$G$3:G$100)</f>
        <v>0</v>
      </c>
      <c r="Q18" s="8">
        <f>SUMIF('4. Program Completion'!$C$3:$C$100,"Marketing, Sales, &amp; Service",'4. Program Completion'!$G$3:G$100)</f>
        <v>0</v>
      </c>
      <c r="R18" s="8">
        <f>SUMIF('4. Program Completion'!$C$3:$C$100,"STEM",'4. Program Completion'!$G$3:G$100)</f>
        <v>0</v>
      </c>
      <c r="S18" s="8">
        <f>SUMIF('4. Program Completion'!$C$3:$C$100,"Transportation, Distribution &amp; Logistics",'4. Program Completion'!$G$3:G$100)</f>
        <v>0</v>
      </c>
    </row>
    <row r="19" spans="1:19" s="19" customFormat="1" x14ac:dyDescent="0.65">
      <c r="A19" s="166"/>
      <c r="B19" s="8" t="s">
        <v>3</v>
      </c>
      <c r="C19" s="19">
        <f>SUM('4. Program Completion'!H$3:H$100)</f>
        <v>16</v>
      </c>
      <c r="D19" s="8">
        <f>SUMIF('4. Program Completion'!$C$3:$C$100,"Agriculture, Food, and Natural Resources",'4. Program Completion'!$H$3:H$100)</f>
        <v>0</v>
      </c>
      <c r="E19" s="8">
        <f>SUMIF('4. Program Completion'!$C$3:$C$100,"Architecture and Construction",'4. Program Completion'!$H$3:I$100)</f>
        <v>0</v>
      </c>
      <c r="F19" s="8">
        <f>SUMIF('4. Program Completion'!$C$3:$C$100,"Arts, Audio/Video Technology &amp; Communications",'4. Program Completion'!$H$3:H$100)</f>
        <v>0</v>
      </c>
      <c r="G19" s="8">
        <f>SUMIF('4. Program Completion'!$C$3:$C$100,"Business, Management &amp; Administration",'4. Program Completion'!$H$3:H$100)</f>
        <v>1</v>
      </c>
      <c r="H19" s="8">
        <f>SUMIF('4. Program Completion'!$C$3:$C$100,"Education &amp; Training",'4. Program Completion'!$H$3:H$100)</f>
        <v>1</v>
      </c>
      <c r="I19" s="8">
        <f>SUMIF('4. Program Completion'!$C$3:$C$100,"Finance",'4. Program Completion'!$H$3:H$100)</f>
        <v>0</v>
      </c>
      <c r="J19" s="8">
        <f>SUMIF('4. Program Completion'!$C$3:$C$100,"Government &amp; Public Administration",'4. Program Completion'!$H$3:H$100)</f>
        <v>7</v>
      </c>
      <c r="K19" s="8">
        <f>SUMIF('4. Program Completion'!$C$3:$C$100,"Health Science",'4. Program Completion'!$H$3:H$100)</f>
        <v>7</v>
      </c>
      <c r="L19" s="8">
        <f>SUMIF('4. Program Completion'!$C$3:$C$100,"Hospitality &amp; Tourism",'4. Program Completion'!$H$3:H$100)</f>
        <v>0</v>
      </c>
      <c r="M19" s="8">
        <f>SUMIF('4. Program Completion'!$C$3:$C$100,"Human Services",'4. Program Completion'!$H$3:H$100)</f>
        <v>0</v>
      </c>
      <c r="N19" s="8">
        <f>SUMIF('4. Program Completion'!$C$3:$C$100,"Information Technology",'4. Program Completion'!$H$3:H$100)</f>
        <v>0</v>
      </c>
      <c r="O19" s="8">
        <f>SUMIF('4. Program Completion'!$C$3:$C$100,"Law &amp; Public Safety",'4. Program Completion'!$H$3:H$100)</f>
        <v>0</v>
      </c>
      <c r="P19" s="8">
        <f>SUMIF('4. Program Completion'!$C$3:$C$100,"Manufacturing",'4. Program Completion'!$H$3:H$100)</f>
        <v>0</v>
      </c>
      <c r="Q19" s="8">
        <f>SUMIF('4. Program Completion'!$C$3:$C$100,"Marketing, Sales, &amp; Service",'4. Program Completion'!$H$3:H$100)</f>
        <v>0</v>
      </c>
      <c r="R19" s="8">
        <f>SUMIF('4. Program Completion'!$C$3:$C$100,"STEM",'4. Program Completion'!$H$3:H$100)</f>
        <v>0</v>
      </c>
      <c r="S19" s="8">
        <f>SUMIF('4. Program Completion'!$C$3:$C$100,"Transportation, Distribution &amp; Logistics",'4. Program Completion'!$H$3:H$100)</f>
        <v>0</v>
      </c>
    </row>
    <row r="20" spans="1:19" s="19" customFormat="1" x14ac:dyDescent="0.65">
      <c r="A20" s="166"/>
      <c r="B20" s="8" t="s">
        <v>5</v>
      </c>
      <c r="C20" s="19">
        <f>SUM('4. Program Completion'!I$3:I$100)</f>
        <v>0</v>
      </c>
      <c r="D20" s="8">
        <f>SUMIF('4. Program Completion'!$C$3:$C$100,"Agriculture, Food, and Natural Resources",'4. Program Completion'!$I$3:I$100)</f>
        <v>0</v>
      </c>
      <c r="E20" s="8">
        <f>SUMIF('4. Program Completion'!$C$3:$C$100,"Architecture and Construction",'4. Program Completion'!$I$3:J$100)</f>
        <v>0</v>
      </c>
      <c r="F20" s="8">
        <f>SUMIF('4. Program Completion'!$C$3:$C$100,"Arts, Audio/Video Technology &amp; Communications",'4. Program Completion'!$I$3:I$100)</f>
        <v>0</v>
      </c>
      <c r="G20" s="8">
        <f>SUMIF('4. Program Completion'!$C$3:$C$100,"Business, Management &amp; Administration",'4. Program Completion'!$I$3:I$100)</f>
        <v>0</v>
      </c>
      <c r="H20" s="8">
        <f>SUMIF('4. Program Completion'!$C$3:$C$100,"Education &amp; Training",'4. Program Completion'!$I$3:I$100)</f>
        <v>0</v>
      </c>
      <c r="I20" s="8">
        <f>SUMIF('4. Program Completion'!$C$3:$C$100,"Finance",'4. Program Completion'!$I$3:I$100)</f>
        <v>0</v>
      </c>
      <c r="J20" s="8">
        <f>SUMIF('4. Program Completion'!$C$3:$C$100,"Government &amp; Public Administration",'4. Program Completion'!$I$3:I$100)</f>
        <v>0</v>
      </c>
      <c r="K20" s="8">
        <f>SUMIF('4. Program Completion'!$C$3:$C$100,"Health Science",'4. Program Completion'!$I$3:I$100)</f>
        <v>0</v>
      </c>
      <c r="L20" s="8">
        <f>SUMIF('4. Program Completion'!$C$3:$C$100,"Hospitality &amp; Tourism",'4. Program Completion'!$I$3:I$100)</f>
        <v>0</v>
      </c>
      <c r="M20" s="8">
        <f>SUMIF('4. Program Completion'!$C$3:$C$100,"Human Services",'4. Program Completion'!$I$3:I$100)</f>
        <v>0</v>
      </c>
      <c r="N20" s="8">
        <f>SUMIF('4. Program Completion'!$C$3:$C$100,"Information Technology",'4. Program Completion'!$I$3:I$100)</f>
        <v>0</v>
      </c>
      <c r="O20" s="8">
        <f>SUMIF('4. Program Completion'!$C$3:$C$100,"Law &amp; Public Safety",'4. Program Completion'!$I$3:I$100)</f>
        <v>0</v>
      </c>
      <c r="P20" s="8">
        <f>SUMIF('4. Program Completion'!$C$3:$C$100,"Manufacturing",'4. Program Completion'!$I$3:I$100)</f>
        <v>0</v>
      </c>
      <c r="Q20" s="8">
        <f>SUMIF('4. Program Completion'!$C$3:$C$100,"Marketing, Sales, &amp; Service",'4. Program Completion'!$I$3:I$100)</f>
        <v>0</v>
      </c>
      <c r="R20" s="8">
        <f>SUMIF('4. Program Completion'!$C$3:$C$100,"STEM",'4. Program Completion'!$I$3:I$100)</f>
        <v>0</v>
      </c>
      <c r="S20" s="8">
        <f>SUMIF('4. Program Completion'!$C$3:$C$100,"Transportation, Distribution &amp; Logistics",'4. Program Completion'!$I$3:I$100)</f>
        <v>0</v>
      </c>
    </row>
    <row r="21" spans="1:19" s="19" customFormat="1" x14ac:dyDescent="0.65">
      <c r="A21" s="166"/>
      <c r="B21" s="8" t="s">
        <v>11</v>
      </c>
      <c r="C21" s="19">
        <f>SUM('4. Program Completion'!J$3:J$100)</f>
        <v>13</v>
      </c>
      <c r="D21" s="8">
        <f>SUMIF('4. Program Completion'!$C$3:$C$100,"Agriculture, Food, and Natural Resources",'4. Program Completion'!$J$3:J$100)</f>
        <v>1</v>
      </c>
      <c r="E21" s="8">
        <f>SUMIF('4. Program Completion'!$C$3:$C$100,"Architecture and Construction",'4. Program Completion'!$J$3:K$100)</f>
        <v>0</v>
      </c>
      <c r="F21" s="8">
        <f>SUMIF('4. Program Completion'!$C$3:$C$100,"Arts, Audio/Video Technology &amp; Communications",'4. Program Completion'!$J$3:J$100)</f>
        <v>0</v>
      </c>
      <c r="G21" s="8">
        <f>SUMIF('4. Program Completion'!$C$3:$C$100,"Business, Management &amp; Administration",'4. Program Completion'!$J$3:J$100)</f>
        <v>1</v>
      </c>
      <c r="H21" s="8">
        <f>SUMIF('4. Program Completion'!$C$3:$C$100,"Education &amp; Training",'4. Program Completion'!$J$3:J$100)</f>
        <v>2</v>
      </c>
      <c r="I21" s="8">
        <f>SUMIF('4. Program Completion'!$C$3:$C$100,"Finance",'4. Program Completion'!$J$3:J$100)</f>
        <v>1</v>
      </c>
      <c r="J21" s="8">
        <f>SUMIF('4. Program Completion'!$C$3:$C$100,"Government &amp; Public Administration",'4. Program Completion'!$J$3:J$100)</f>
        <v>2</v>
      </c>
      <c r="K21" s="8">
        <f>SUMIF('4. Program Completion'!$C$3:$C$100,"Health Science",'4. Program Completion'!$J$3:J$100)</f>
        <v>3</v>
      </c>
      <c r="L21" s="8">
        <f>SUMIF('4. Program Completion'!$C$3:$C$100,"Hospitality &amp; Tourism",'4. Program Completion'!$J$3:J$100)</f>
        <v>0</v>
      </c>
      <c r="M21" s="8">
        <f>SUMIF('4. Program Completion'!$C$3:$C$100,"Human Services",'4. Program Completion'!$J$3:J$100)</f>
        <v>0</v>
      </c>
      <c r="N21" s="8">
        <f>SUMIF('4. Program Completion'!$C$3:$C$100,"Information Technology",'4. Program Completion'!$J$3:J$100)</f>
        <v>1</v>
      </c>
      <c r="O21" s="8">
        <f>SUMIF('4. Program Completion'!$C$3:$C$100,"Law &amp; Public Safety",'4. Program Completion'!$J$3:J$100)</f>
        <v>0</v>
      </c>
      <c r="P21" s="8">
        <f>SUMIF('4. Program Completion'!$C$3:$C$100,"Manufacturing",'4. Program Completion'!$J$3:J$100)</f>
        <v>2</v>
      </c>
      <c r="Q21" s="8">
        <f>SUMIF('4. Program Completion'!$C$3:$C$100,"Marketing, Sales, &amp; Service",'4. Program Completion'!$J$3:J$100)</f>
        <v>0</v>
      </c>
      <c r="R21" s="8">
        <f>SUMIF('4. Program Completion'!$C$3:$C$100,"STEM",'4. Program Completion'!$J$3:J$100)</f>
        <v>0</v>
      </c>
      <c r="S21" s="8">
        <f>SUMIF('4. Program Completion'!$C$3:$C$100,"Transportation, Distribution &amp; Logistics",'4. Program Completion'!$J$3:J$100)</f>
        <v>0</v>
      </c>
    </row>
    <row r="22" spans="1:19" s="19" customFormat="1" x14ac:dyDescent="0.65">
      <c r="A22" s="166"/>
      <c r="B22" s="8" t="s">
        <v>31</v>
      </c>
      <c r="C22" s="19">
        <f>SUM('4. Program Completion'!K$3:K$100)</f>
        <v>0</v>
      </c>
      <c r="D22" s="8">
        <f>SUMIF('4. Program Completion'!$C$3:$C$100,"Agriculture, Food, and Natural Resources",'4. Program Completion'!$K$3:$K$100)</f>
        <v>0</v>
      </c>
      <c r="E22" s="8">
        <f>SUMIF('4. Program Completion'!$C$3:$C$100,"Architecture and Construction",'4. Program Completion'!$K$3:$K$100)</f>
        <v>0</v>
      </c>
      <c r="F22" s="8">
        <f>SUMIF('4. Program Completion'!$C$3:$C$100,"Arts, Audio/Video Technology &amp; Communications",'4. Program Completion'!$K$3:$K$100)</f>
        <v>0</v>
      </c>
      <c r="G22" s="8">
        <f>SUMIF('4. Program Completion'!$C$3:$C$100,"Business, Management &amp; Administration",'4. Program Completion'!$K$3:$K$100)</f>
        <v>0</v>
      </c>
      <c r="H22" s="8">
        <f>SUMIF('4. Program Completion'!$C$3:$C$100,"Education &amp; Training",'4. Program Completion'!$K$3:$K$100)</f>
        <v>0</v>
      </c>
      <c r="I22" s="8">
        <f>SUMIF('4. Program Completion'!$C$3:$C$100,"Finance",'4. Program Completion'!$K$3:$K$100)</f>
        <v>0</v>
      </c>
      <c r="J22" s="8">
        <f>SUMIF('4. Program Completion'!$C$3:$C$100,"Government &amp; Public Administration",'4. Program Completion'!$K$3:$K$100)</f>
        <v>0</v>
      </c>
      <c r="K22" s="8">
        <f>SUMIF('4. Program Completion'!$C$3:$C$100,"Health Science",'4. Program Completion'!$K$3:$K$100)</f>
        <v>0</v>
      </c>
      <c r="L22" s="8">
        <f>SUMIF('4. Program Completion'!$C$3:$C$100,"Hospitality &amp; Tourism",'4. Program Completion'!$K$3:$K$100)</f>
        <v>0</v>
      </c>
      <c r="M22" s="8">
        <f>SUMIF('4. Program Completion'!$C$3:$C$100,"Human Services",'4. Program Completion'!$K$3:$K$100)</f>
        <v>0</v>
      </c>
      <c r="N22" s="8">
        <f>SUMIF('4. Program Completion'!$C$3:$C$100,"Information Technology",'4. Program Completion'!$K$3:$K$100)</f>
        <v>0</v>
      </c>
      <c r="O22" s="8">
        <f>SUMIF('4. Program Completion'!$C$3:$C$100,"Law &amp; Public Safety",'4. Program Completion'!$K$3:$K$100)</f>
        <v>0</v>
      </c>
      <c r="P22" s="8">
        <f>SUMIF('4. Program Completion'!$C$3:$C$100,"Manufacturing",'4. Program Completion'!$K$3:$K$100)</f>
        <v>0</v>
      </c>
      <c r="Q22" s="8">
        <f>SUMIF('4. Program Completion'!$C$3:$C$100,"Marketing, Sales, &amp; Service",'4. Program Completion'!$K$3:$K$100)</f>
        <v>0</v>
      </c>
      <c r="R22" s="8">
        <f>SUMIF('4. Program Completion'!$C$3:$C$100,"STEM",'4. Program Completion'!$K$3:$K$100)</f>
        <v>0</v>
      </c>
      <c r="S22" s="8">
        <f>SUMIF('4. Program Completion'!$C$3:$C$100,"Transportation, Distribution &amp; Logistics",'4. Program Completion'!$K$3:$K$100)</f>
        <v>0</v>
      </c>
    </row>
    <row r="23" spans="1:19" s="19" customFormat="1" x14ac:dyDescent="0.65">
      <c r="A23" s="166"/>
      <c r="B23" s="8" t="s">
        <v>33</v>
      </c>
      <c r="C23" s="19">
        <f>SUM('4. Program Completion'!L$3:L$100)</f>
        <v>65</v>
      </c>
      <c r="D23" s="8">
        <f>SUMIF('4. Program Completion'!$C$3:$C$100,"Agriculture, Food, and Natural Resources",'4. Program Completion'!$L$3:$L$100)</f>
        <v>5</v>
      </c>
      <c r="E23" s="8">
        <f>SUMIF('4. Program Completion'!$C$3:$C$100,"Architecture and Construction",'4. Program Completion'!$L$3:$L$100)</f>
        <v>0</v>
      </c>
      <c r="F23" s="8">
        <f>SUMIF('4. Program Completion'!$C$3:$C$100,"Arts, Audio/Video Technology &amp; Communications",'4. Program Completion'!$L$3:$L$100)</f>
        <v>0</v>
      </c>
      <c r="G23" s="8">
        <f>SUMIF('4. Program Completion'!$C$3:$C$100,"Business, Management &amp; Administration",'4. Program Completion'!$L$3:$L$100)</f>
        <v>5</v>
      </c>
      <c r="H23" s="8">
        <f>SUMIF('4. Program Completion'!$C$3:$C$100,"Education &amp; Training",'4. Program Completion'!$L$3:$L$100)</f>
        <v>10</v>
      </c>
      <c r="I23" s="8">
        <f>SUMIF('4. Program Completion'!$C$3:$C$100,"Finance",'4. Program Completion'!$L$3:$L$100)</f>
        <v>5</v>
      </c>
      <c r="J23" s="8">
        <f>SUMIF('4. Program Completion'!$C$3:$C$100,"Government &amp; Public Administration",'4. Program Completion'!$L$3:$L$100)</f>
        <v>10</v>
      </c>
      <c r="K23" s="8">
        <f>SUMIF('4. Program Completion'!$C$3:$C$100,"Health Science",'4. Program Completion'!$L$3:$L$100)</f>
        <v>15</v>
      </c>
      <c r="L23" s="8">
        <f>SUMIF('4. Program Completion'!$C$3:$C$100,"Hospitality &amp; Tourism",'4. Program Completion'!$L$3:$L$100)</f>
        <v>0</v>
      </c>
      <c r="M23" s="8">
        <f>SUMIF('4. Program Completion'!$C$3:$C$100,"Human Services",'4. Program Completion'!$L$3:$L$100)</f>
        <v>0</v>
      </c>
      <c r="N23" s="8">
        <f>SUMIF('4. Program Completion'!$C$3:$C$100,"Information Technology",'4. Program Completion'!$L$3:$L$100)</f>
        <v>5</v>
      </c>
      <c r="O23" s="8">
        <f>SUMIF('4. Program Completion'!$C$3:$C$100,"Law &amp; Public Safety",'4. Program Completion'!$L$3:$L$100)</f>
        <v>0</v>
      </c>
      <c r="P23" s="8">
        <f>SUMIF('4. Program Completion'!$C$3:$C$100,"Manufacturing",'4. Program Completion'!$L$3:$L$100)</f>
        <v>10</v>
      </c>
      <c r="Q23" s="8">
        <f>SUMIF('4. Program Completion'!$C$3:$C$100,"Marketing, Sales, &amp; Service",'4. Program Completion'!$L$3:$L$100)</f>
        <v>0</v>
      </c>
      <c r="R23" s="8">
        <f>SUMIF('4. Program Completion'!$C$3:$C$100,"STEM",'4. Program Completion'!$L$3:$L$100)</f>
        <v>0</v>
      </c>
      <c r="S23" s="8">
        <f>SUMIF('4. Program Completion'!$C$3:$C$100,"Transportation, Distribution &amp; Logistics",'4. Program Completion'!$L$3:$L$100)</f>
        <v>0</v>
      </c>
    </row>
    <row r="24" spans="1:19" s="19" customFormat="1" x14ac:dyDescent="0.65">
      <c r="A24" s="166"/>
      <c r="B24" s="8" t="s">
        <v>9</v>
      </c>
      <c r="C24" s="19">
        <f>SUM('4. Program Completion'!M$3:M$100)</f>
        <v>78</v>
      </c>
      <c r="D24" s="8">
        <f>SUMIF('4. Program Completion'!$C$3:$C$100,"Agriculture, Food, and Natural Resources",'4. Program Completion'!$M$3:$M$100)</f>
        <v>6</v>
      </c>
      <c r="E24" s="8">
        <f>SUMIF('4. Program Completion'!$C$3:$C$100,"Architecture and Construction",'4. Program Completion'!$M$3:$M$100)</f>
        <v>0</v>
      </c>
      <c r="F24" s="8">
        <f>SUMIF('4. Program Completion'!$C$3:$C$100,"Arts, Audio/Video Technology &amp; Communications",'4. Program Completion'!$M$3:$M$100)</f>
        <v>0</v>
      </c>
      <c r="G24" s="8">
        <f>SUMIF('4. Program Completion'!$C$3:$C$100,"Business, Management &amp; Administration",'4. Program Completion'!$M$3:$M$100)</f>
        <v>6</v>
      </c>
      <c r="H24" s="8">
        <f>SUMIF('4. Program Completion'!$C$3:$C$100,"Education &amp; Training",'4. Program Completion'!$M$3:$M$100)</f>
        <v>12</v>
      </c>
      <c r="I24" s="8">
        <f>SUMIF('4. Program Completion'!$C$3:$C$100,"Finance",'4. Program Completion'!$M$3:$M$100)</f>
        <v>6</v>
      </c>
      <c r="J24" s="8">
        <f>SUMIF('4. Program Completion'!$C$3:$C$100,"Government &amp; Public Administration",'4. Program Completion'!$M$3:$M$100)</f>
        <v>12</v>
      </c>
      <c r="K24" s="8">
        <f>SUMIF('4. Program Completion'!$C$3:$C$100,"Health Science",'4. Program Completion'!$M$3:$M$100)</f>
        <v>18</v>
      </c>
      <c r="L24" s="8">
        <f>SUMIF('4. Program Completion'!$C$3:$C$100,"Hospitality &amp; Tourism",'4. Program Completion'!$M$3:$M$100)</f>
        <v>0</v>
      </c>
      <c r="M24" s="8">
        <f>SUMIF('4. Program Completion'!$C$3:$C$100,"Human Services",'4. Program Completion'!$M$3:$M$100)</f>
        <v>0</v>
      </c>
      <c r="N24" s="8">
        <f>SUMIF('4. Program Completion'!$C$3:$C$100,"Information Technology",'4. Program Completion'!$M$3:$M$100)</f>
        <v>6</v>
      </c>
      <c r="O24" s="8">
        <f>SUMIF('4. Program Completion'!$C$3:$C$100,"Law &amp; Public Safety",'4. Program Completion'!$M$3:$M$100)</f>
        <v>0</v>
      </c>
      <c r="P24" s="8">
        <f>SUMIF('4. Program Completion'!$C$3:$C$100,"Manufacturing",'4. Program Completion'!$M$3:$M$100)</f>
        <v>12</v>
      </c>
      <c r="Q24" s="8">
        <f>SUMIF('4. Program Completion'!$C$3:$C$100,"Marketing, Sales, &amp; Service",'4. Program Completion'!$M$3:$M$100)</f>
        <v>0</v>
      </c>
      <c r="R24" s="8">
        <f>SUMIF('4. Program Completion'!$C$3:$C$100,"STEM",'4. Program Completion'!$M$3:$M$100)</f>
        <v>0</v>
      </c>
      <c r="S24" s="8">
        <f>SUMIF('4. Program Completion'!$C$3:$C$100,"Transportation, Distribution &amp; Logistics",'4. Program Completion'!$M$3:$M$100)</f>
        <v>0</v>
      </c>
    </row>
    <row r="25" spans="1:19" s="24" customFormat="1" x14ac:dyDescent="0.65">
      <c r="A25" s="169"/>
      <c r="B25" s="8" t="s">
        <v>10</v>
      </c>
      <c r="C25" s="19">
        <f>SUM('4. Program Completion'!N$3:N$100)</f>
        <v>26</v>
      </c>
      <c r="D25" s="8">
        <f>SUMIF('4. Program Completion'!$C$3:$C$100,"Agriculture, Food, and Natural Resources",'4. Program Completion'!$N$3:$N$100)</f>
        <v>2</v>
      </c>
      <c r="E25" s="8">
        <f>SUMIF('4. Program Completion'!$C$3:$C$100,"Architecture and Construction",'4. Program Completion'!$N$3:$N$100)</f>
        <v>0</v>
      </c>
      <c r="F25" s="8">
        <f>SUMIF('4. Program Completion'!$C$3:$C$100,"Arts, Audio/Video Technology &amp; Communications",'4. Program Completion'!$N$3:$N$100)</f>
        <v>0</v>
      </c>
      <c r="G25" s="8">
        <f>SUMIF('4. Program Completion'!$C$3:$C$100,"Business, Management &amp; Administration",'4. Program Completion'!$N$3:$N$100)</f>
        <v>2</v>
      </c>
      <c r="H25" s="8">
        <f>SUMIF('4. Program Completion'!$C$3:$C$100,"Education &amp; Training",'4. Program Completion'!$N$3:$N$100)</f>
        <v>4</v>
      </c>
      <c r="I25" s="8">
        <f>SUMIF('4. Program Completion'!$C$3:$C$100,"Finance",'4. Program Completion'!$N$3:$N$100)</f>
        <v>2</v>
      </c>
      <c r="J25" s="8">
        <f>SUMIF('4. Program Completion'!$C$3:$C$100,"Government &amp; Public Administration",'4. Program Completion'!$N$3:$N$100)</f>
        <v>4</v>
      </c>
      <c r="K25" s="8">
        <f>SUMIF('4. Program Completion'!$C$3:$C$100,"Health Science",'4. Program Completion'!$N$3:$N$100)</f>
        <v>6</v>
      </c>
      <c r="L25" s="8">
        <f>SUMIF('4. Program Completion'!$C$3:$C$100,"Hospitality &amp; Tourism",'4. Program Completion'!$N$3:$N$100)</f>
        <v>0</v>
      </c>
      <c r="M25" s="8">
        <f>SUMIF('4. Program Completion'!$C$3:$C$100,"Human Services",'4. Program Completion'!$N$3:$N$100)</f>
        <v>0</v>
      </c>
      <c r="N25" s="8">
        <f>SUMIF('4. Program Completion'!$C$3:$C$100,"Information Technology",'4. Program Completion'!$N$3:$N$100)</f>
        <v>2</v>
      </c>
      <c r="O25" s="8">
        <f>SUMIF('4. Program Completion'!$C$3:$C$100,"Law &amp; Public Safety",'4. Program Completion'!$N$3:$N$100)</f>
        <v>0</v>
      </c>
      <c r="P25" s="8">
        <f>SUMIF('4. Program Completion'!$C$3:$C$100,"Manufacturing",'4. Program Completion'!$N$3:$N$100)</f>
        <v>4</v>
      </c>
      <c r="Q25" s="8">
        <f>SUMIF('4. Program Completion'!$C$3:$C$100,"Marketing, Sales, &amp; Service",'4. Program Completion'!$N$3:$N$100)</f>
        <v>0</v>
      </c>
      <c r="R25" s="8">
        <f>SUMIF('4. Program Completion'!$C$3:$C$100,"STEM",'4. Program Completion'!$N$3:$N$100)</f>
        <v>0</v>
      </c>
      <c r="S25" s="8">
        <f>SUMIF('4. Program Completion'!$C$3:$C$100,"Transportation, Distribution &amp; Logistics",'4. Program Completion'!$N$3:$N$100)</f>
        <v>0</v>
      </c>
    </row>
    <row r="26" spans="1:19" s="24" customFormat="1" x14ac:dyDescent="0.65">
      <c r="A26" s="169"/>
      <c r="B26" s="8" t="s">
        <v>44</v>
      </c>
      <c r="C26" s="19">
        <f>SUM('4. Program Completion'!O$3:O$100)</f>
        <v>13</v>
      </c>
      <c r="D26" s="8">
        <f>SUMIF('4. Program Completion'!$C$3:$C$100,"Agriculture, Food, and Natural Resources",'4. Program Completion'!$O$3:$O$100)</f>
        <v>1</v>
      </c>
      <c r="E26" s="8">
        <f>SUMIF('4. Program Completion'!$C$3:$C$100,"Architecture and Construction",'4. Program Completion'!$O$3:$O$100)</f>
        <v>0</v>
      </c>
      <c r="F26" s="8">
        <f>SUMIF('4. Program Completion'!$C$3:$C$100,"Arts, Audio/Video Technology &amp; Communications",'4. Program Completion'!$O$3:$O$100)</f>
        <v>0</v>
      </c>
      <c r="G26" s="8">
        <f>SUMIF('4. Program Completion'!$C$3:$C$100,"Business, Management &amp; Administration",'4. Program Completion'!$O$3:$O$100)</f>
        <v>1</v>
      </c>
      <c r="H26" s="8">
        <f>SUMIF('4. Program Completion'!$C$3:$C$100,"Education &amp; Training",'4. Program Completion'!$O$3:$O$100)</f>
        <v>2</v>
      </c>
      <c r="I26" s="8">
        <f>SUMIF('4. Program Completion'!$C$3:$C$100,"Finance",'4. Program Completion'!$O$3:$O$100)</f>
        <v>1</v>
      </c>
      <c r="J26" s="8">
        <f>SUMIF('4. Program Completion'!$C$3:$C$100,"Government &amp; Public Administration",'4. Program Completion'!$O$3:$O$100)</f>
        <v>2</v>
      </c>
      <c r="K26" s="8">
        <f>SUMIF('4. Program Completion'!$C$3:$C$100,"Health Science",'4. Program Completion'!$O$3:$O$100)</f>
        <v>3</v>
      </c>
      <c r="L26" s="8">
        <f>SUMIF('4. Program Completion'!$C$3:$C$100,"Hospitality &amp; Tourism",'4. Program Completion'!$O$3:$O$100)</f>
        <v>0</v>
      </c>
      <c r="M26" s="8">
        <f>SUMIF('4. Program Completion'!$C$3:$C$100,"Human Services",'4. Program Completion'!$O$3:$O$100)</f>
        <v>0</v>
      </c>
      <c r="N26" s="8">
        <f>SUMIF('4. Program Completion'!$C$3:$C$100,"Information Technology",'4. Program Completion'!$O$3:$O$100)</f>
        <v>1</v>
      </c>
      <c r="O26" s="8">
        <f>SUMIF('4. Program Completion'!$C$3:$C$100,"Law &amp; Public Safety",'4. Program Completion'!$O$3:$O$100)</f>
        <v>0</v>
      </c>
      <c r="P26" s="8">
        <f>SUMIF('4. Program Completion'!$C$3:$C$100,"Manufacturing",'4. Program Completion'!$O$3:$O$100)</f>
        <v>2</v>
      </c>
      <c r="Q26" s="8">
        <f>SUMIF('4. Program Completion'!$C$3:$C$100,"Marketing, Sales, &amp; Service",'4. Program Completion'!$O$3:$O$100)</f>
        <v>0</v>
      </c>
      <c r="R26" s="8">
        <f>SUMIF('4. Program Completion'!$C$3:$C$100,"STEM",'4. Program Completion'!$O$3:$O$100)</f>
        <v>0</v>
      </c>
      <c r="S26" s="8">
        <f>SUMIF('4. Program Completion'!$C$3:$C$100,"Transportation, Distribution &amp; Logistics",'4. Program Completion'!$O$3:$O$100)</f>
        <v>0</v>
      </c>
    </row>
    <row r="27" spans="1:19" s="21" customFormat="1" ht="15" thickBot="1" x14ac:dyDescent="0.8">
      <c r="A27" s="167"/>
      <c r="B27" s="23" t="s">
        <v>30</v>
      </c>
      <c r="C27" s="21">
        <f>SUM('4. Program Completion'!P$3:P$100)</f>
        <v>0</v>
      </c>
      <c r="D27" s="23">
        <f>SUMIF('4. Program Completion'!$C$3:$C$100,"Agriculture, Food, and Natural Resources",'4. Program Completion'!$P$3:$P$100)</f>
        <v>0</v>
      </c>
      <c r="E27" s="23">
        <f>SUMIF('4. Program Completion'!$C$3:$C$100,"Architecture and Construction",'4. Program Completion'!$P$3:$P$100)</f>
        <v>0</v>
      </c>
      <c r="F27" s="23">
        <f>SUMIF('4. Program Completion'!$C$3:$C$100,"Arts, Audio/Video Technology &amp; Communications",'4. Program Completion'!$P$3:$P$100)</f>
        <v>0</v>
      </c>
      <c r="G27" s="23">
        <f>SUMIF('4. Program Completion'!$C$3:$C$100,"Business, Management &amp; Administration",'4. Program Completion'!$P$3:$P$100)</f>
        <v>0</v>
      </c>
      <c r="H27" s="23">
        <f>SUMIF('4. Program Completion'!$C$3:$C$100,"Education &amp; Training",'4. Program Completion'!$P$3:$P$100)</f>
        <v>0</v>
      </c>
      <c r="I27" s="23">
        <f>SUMIF('4. Program Completion'!$C$3:$C$100,"Finance",'4. Program Completion'!$P$3:$P$100)</f>
        <v>0</v>
      </c>
      <c r="J27" s="23">
        <f>SUMIF('4. Program Completion'!$C$3:$C$100,"Government &amp; Public Administration",'4. Program Completion'!$P$3:$P$100)</f>
        <v>0</v>
      </c>
      <c r="K27" s="23">
        <f>SUMIF('4. Program Completion'!$C$3:$C$100,"Health Science",'4. Program Completion'!$P$3:$P$100)</f>
        <v>0</v>
      </c>
      <c r="L27" s="23">
        <f>SUMIF('4. Program Completion'!$C$3:$C$100,"Hospitality &amp; Tourism",'4. Program Completion'!$P$3:$P$100)</f>
        <v>0</v>
      </c>
      <c r="M27" s="23">
        <f>SUMIF('4. Program Completion'!$C$3:$C$100,"Human Services",'4. Program Completion'!$P$3:$P$100)</f>
        <v>0</v>
      </c>
      <c r="N27" s="23">
        <f>SUMIF('4. Program Completion'!$C$3:$C$100,"Information Technology",'4. Program Completion'!$P$3:$P$100)</f>
        <v>0</v>
      </c>
      <c r="O27" s="23">
        <f>SUMIF('4. Program Completion'!$C$3:$C$100,"Law &amp; Public Safety",'4. Program Completion'!$P$3:$P$100)</f>
        <v>0</v>
      </c>
      <c r="P27" s="23">
        <f>SUMIF('4. Program Completion'!$C$3:$C$100,"Manufacturing",'4. Program Completion'!$P$3:$P$100)</f>
        <v>0</v>
      </c>
      <c r="Q27" s="23">
        <f>SUMIF('4. Program Completion'!$C$3:$C$100,"Marketing, Sales, &amp; Service",'4. Program Completion'!$P$3:$P$100)</f>
        <v>0</v>
      </c>
      <c r="R27" s="23">
        <f>SUMIF('4. Program Completion'!$C$3:$C$100,"STEM",'4. Program Completion'!$P$3:$P$100)</f>
        <v>0</v>
      </c>
      <c r="S27" s="23">
        <f>SUMIF('4. Program Completion'!$C$3:$C$100,"Transportation, Distribution &amp; Logistics",'4. Program Completion'!$P$3:$P$100)</f>
        <v>0</v>
      </c>
    </row>
    <row r="28" spans="1:19" s="25" customFormat="1" x14ac:dyDescent="0.65">
      <c r="A28" s="165" t="s">
        <v>73</v>
      </c>
      <c r="B28" s="22" t="s">
        <v>0</v>
      </c>
      <c r="C28" s="20">
        <f>SUM('5. Job Placement'!D$3:D$100)</f>
        <v>160</v>
      </c>
      <c r="D28" s="22">
        <f>SUMIF('5. Job Placement'!$C$3:$C$100,"Agriculture, Food, and Natural Resources",'5. Job Placement'!$D$3:D$100)</f>
        <v>12</v>
      </c>
      <c r="E28" s="22">
        <f>SUMIF('5. Job Placement'!$C$3:$C$100,"Architecture and Construction",'5. Job Placement'!$D$3:E$100)</f>
        <v>0</v>
      </c>
      <c r="F28" s="22">
        <f>SUMIF('5. Job Placement'!$C$3:$C$100,"Arts, Audio/Video Technology &amp; Communications",'5. Job Placement'!$D$3:D$100)</f>
        <v>0</v>
      </c>
      <c r="G28" s="22">
        <f>SUMIF('5. Job Placement'!$C$3:$C$100,"Business, Management &amp; Administration",'5. Job Placement'!$D$3:D$100)</f>
        <v>12</v>
      </c>
      <c r="H28" s="22">
        <f>SUMIF('5. Job Placement'!$C$3:$C$100,"Education &amp; Training",'5. Job Placement'!$D$3:D$100)</f>
        <v>24</v>
      </c>
      <c r="I28" s="22">
        <f>SUMIF('5. Job Placement'!$C$3:$C$100,"Finance",'5. Job Placement'!$D$3:D$100)</f>
        <v>12</v>
      </c>
      <c r="J28" s="22">
        <f>SUMIF('5. Job Placement'!$C$3:$C$100,"Government &amp; Public Administration",'5. Job Placement'!$D$3:D$100)</f>
        <v>24</v>
      </c>
      <c r="K28" s="22">
        <f>SUMIF('5. Job Placement'!$C$3:$C$100,"Health Science",'5. Job Placement'!$D$3:D$100)</f>
        <v>36</v>
      </c>
      <c r="L28" s="22">
        <f>SUMIF('5. Job Placement'!$C$3:$C$100,"Hospitality &amp; Tourism",'5. Job Placement'!$D$3:D$100)</f>
        <v>0</v>
      </c>
      <c r="M28" s="22">
        <f>SUMIF('5. Job Placement'!$C$3:$C$100,"Human Services",'5. Job Placement'!$D$3:D$100)</f>
        <v>0</v>
      </c>
      <c r="N28" s="22">
        <f>SUMIF('5. Job Placement'!$C$3:$C$100,"Information Technology",'5. Job Placement'!$D$3:D$100)</f>
        <v>13</v>
      </c>
      <c r="O28" s="22">
        <f>SUMIF('5. Job Placement'!$C$3:$C$100,"Law &amp; Public Safety",'5. Job Placement'!$D$3:D$100)</f>
        <v>0</v>
      </c>
      <c r="P28" s="22">
        <f>SUMIF('5. Job Placement'!$C$3:$C$100,"Manufacturing",'5. Job Placement'!$D$3:D$100)</f>
        <v>27</v>
      </c>
      <c r="Q28" s="22">
        <f>SUMIF('5. Job Placement'!$C$3:$C$100,"Marketing, Sales, &amp; Service",'5. Job Placement'!$D$3:D$100)</f>
        <v>0</v>
      </c>
      <c r="R28" s="22">
        <f>SUMIF('5. Job Placement'!$C$3:$C$100,"STEM",'5. Job Placement'!$D$3:D$100)</f>
        <v>0</v>
      </c>
      <c r="S28" s="22">
        <f>SUMIF('5. Job Placement'!$C$3:$C$100,"Transportation, Distribution &amp; Logistics",'5. Job Placement'!$D$3:D$100)</f>
        <v>0</v>
      </c>
    </row>
    <row r="29" spans="1:19" s="19" customFormat="1" x14ac:dyDescent="0.65">
      <c r="A29" s="166"/>
      <c r="B29" s="8" t="s">
        <v>1</v>
      </c>
      <c r="C29" s="19">
        <f>SUM('5. Job Placement'!E$3:E$100)</f>
        <v>56</v>
      </c>
      <c r="D29" s="8">
        <f>SUMIF('5. Job Placement'!$C$3:$C$100,"Agriculture, Food, and Natural Resources",'5. Job Placement'!$E$3:$E$100)</f>
        <v>4</v>
      </c>
      <c r="E29" s="8">
        <f>SUMIF('5. Job Placement'!$C$3:$C$100,"Architecture and Construction",'5. Job Placement'!$E$3:$E$100)</f>
        <v>0</v>
      </c>
      <c r="F29" s="8">
        <f>SUMIF('5. Job Placement'!$C$3:$C$100,"Arts, Audio/Video Technology &amp; Communications",'5. Job Placement'!$E$3:$E$100)</f>
        <v>0</v>
      </c>
      <c r="G29" s="8">
        <f>SUMIF('5. Job Placement'!$C$3:$C$100,"Business, Management &amp; Administration",'5. Job Placement'!$E$3:$E$100)</f>
        <v>4</v>
      </c>
      <c r="H29" s="8">
        <f>SUMIF('5. Job Placement'!$C$3:$C$100,"Education &amp; Training",'5. Job Placement'!$E$3:$E$100)</f>
        <v>8</v>
      </c>
      <c r="I29" s="8">
        <f>SUMIF('5. Job Placement'!$C$3:$C$100,"Finance",'5. Job Placement'!$E$3:$E$100)</f>
        <v>4</v>
      </c>
      <c r="J29" s="8">
        <f>SUMIF('5. Job Placement'!$C$3:$C$100,"Government &amp; Public Administration",'5. Job Placement'!$E$3:$E$100)</f>
        <v>8</v>
      </c>
      <c r="K29" s="8">
        <f>SUMIF('5. Job Placement'!$C$3:$C$100,"Health Science",'5. Job Placement'!$E$3:$E$100)</f>
        <v>12</v>
      </c>
      <c r="L29" s="8">
        <f>SUMIF('5. Job Placement'!$C$3:$C$100,"Hospitality &amp; Tourism",'5. Job Placement'!$E$3:$E$100)</f>
        <v>0</v>
      </c>
      <c r="M29" s="8">
        <f>SUMIF('5. Job Placement'!$C$3:$C$100,"Human Services",'5. Job Placement'!$E$3:$E$100)</f>
        <v>0</v>
      </c>
      <c r="N29" s="8">
        <f>SUMIF('5. Job Placement'!$C$3:$C$100,"Information Technology",'5. Job Placement'!$E$3:$E$100)</f>
        <v>7</v>
      </c>
      <c r="O29" s="8">
        <f>SUMIF('5. Job Placement'!$C$3:$C$100,"Law &amp; Public Safety",'5. Job Placement'!$E$3:$E$100)</f>
        <v>0</v>
      </c>
      <c r="P29" s="8">
        <f>SUMIF('5. Job Placement'!$C$3:$C$100,"Manufacturing",'5. Job Placement'!$E$3:$E$100)</f>
        <v>9</v>
      </c>
      <c r="Q29" s="8">
        <f>SUMIF('5. Job Placement'!$C$3:$C$100,"Marketing, Sales, &amp; Service",'5. Job Placement'!$E$3:$E$100)</f>
        <v>0</v>
      </c>
      <c r="R29" s="8">
        <f>SUMIF('5. Job Placement'!$C$3:$C$100,"STEM",'5. Job Placement'!$E$3:$E$100)</f>
        <v>0</v>
      </c>
      <c r="S29" s="8">
        <f>SUMIF('5. Job Placement'!$C$3:$C$100,"Transportation, Distribution &amp; Logistics",'5. Job Placement'!$E$3:$E$100)</f>
        <v>0</v>
      </c>
    </row>
    <row r="30" spans="1:19" s="19" customFormat="1" x14ac:dyDescent="0.65">
      <c r="A30" s="166"/>
      <c r="B30" s="8" t="s">
        <v>2</v>
      </c>
      <c r="C30" s="19">
        <f>SUM('5. Job Placement'!F$3:F$100)</f>
        <v>104</v>
      </c>
      <c r="D30" s="8">
        <f>SUMIF('5. Job Placement'!$C$3:$C$100,"Agriculture, Food, and Natural Resources",'5. Job Placement'!$F$3:F$100)</f>
        <v>8</v>
      </c>
      <c r="E30" s="8">
        <f>SUMIF('5. Job Placement'!$C$3:$C$100,"Architecture and Construction",'5. Job Placement'!$F$3:G$100)</f>
        <v>0</v>
      </c>
      <c r="F30" s="8">
        <f>SUMIF('5. Job Placement'!$C$3:$C$100,"Arts, Audio/Video Technology &amp; Communications",'5. Job Placement'!$F$3:F$100)</f>
        <v>0</v>
      </c>
      <c r="G30" s="8">
        <f>SUMIF('5. Job Placement'!$C$3:$C$100,"Business, Management &amp; Administration",'5. Job Placement'!$F$3:F$100)</f>
        <v>8</v>
      </c>
      <c r="H30" s="8">
        <f>SUMIF('5. Job Placement'!$C$3:$C$100,"Education &amp; Training",'5. Job Placement'!$F$3:F$100)</f>
        <v>16</v>
      </c>
      <c r="I30" s="8">
        <f>SUMIF('5. Job Placement'!$C$3:$C$100,"Finance",'5. Job Placement'!$F$3:F$100)</f>
        <v>8</v>
      </c>
      <c r="J30" s="8">
        <f>SUMIF('5. Job Placement'!$C$3:$C$100,"Government &amp; Public Administration",'5. Job Placement'!$F$3:F$100)</f>
        <v>16</v>
      </c>
      <c r="K30" s="8">
        <f>SUMIF('5. Job Placement'!$C$3:$C$100,"Health Science",'5. Job Placement'!$F$3:F$100)</f>
        <v>24</v>
      </c>
      <c r="L30" s="8">
        <f>SUMIF('5. Job Placement'!$C$3:$C$100,"Hospitality &amp; Tourism",'5. Job Placement'!$F$3:F$100)</f>
        <v>0</v>
      </c>
      <c r="M30" s="8">
        <f>SUMIF('5. Job Placement'!$C$3:$C$100,"Human Services",'5. Job Placement'!$F$3:F$100)</f>
        <v>0</v>
      </c>
      <c r="N30" s="8">
        <f>SUMIF('5. Job Placement'!$C$3:$C$100,"Information Technology",'5. Job Placement'!$F$3:F$100)</f>
        <v>6</v>
      </c>
      <c r="O30" s="8">
        <f>SUMIF('5. Job Placement'!$C$3:$C$100,"Law &amp; Public Safety",'5. Job Placement'!$F$3:F$100)</f>
        <v>0</v>
      </c>
      <c r="P30" s="8">
        <f>SUMIF('5. Job Placement'!$C$3:$C$100,"Manufacturing",'5. Job Placement'!$F$3:F$100)</f>
        <v>18</v>
      </c>
      <c r="Q30" s="8">
        <f>SUMIF('5. Job Placement'!$C$3:$C$100,"Marketing, Sales, &amp; Service",'5. Job Placement'!$F$3:F$100)</f>
        <v>0</v>
      </c>
      <c r="R30" s="8">
        <f>SUMIF('5. Job Placement'!$C$3:$C$100,"STEM",'5. Job Placement'!$F$3:F$100)</f>
        <v>0</v>
      </c>
      <c r="S30" s="8">
        <f>SUMIF('5. Job Placement'!$C$3:$C$100,"Transportation, Distribution &amp; Logistics",'5. Job Placement'!$F$3:F$100)</f>
        <v>0</v>
      </c>
    </row>
    <row r="31" spans="1:19" s="19" customFormat="1" x14ac:dyDescent="0.65">
      <c r="A31" s="166"/>
      <c r="B31" s="8" t="s">
        <v>4</v>
      </c>
      <c r="C31" s="19">
        <f>SUM('5. Job Placement'!G$3:G$100)</f>
        <v>12</v>
      </c>
      <c r="D31" s="8">
        <f>SUMIF('5. Job Placement'!$C$3:$C$100,"Agriculture, Food, and Natural Resources",'5. Job Placement'!$G$3:G$100)</f>
        <v>0</v>
      </c>
      <c r="E31" s="8">
        <f>SUMIF('5. Job Placement'!$C$3:$C$100,"Architecture and Construction",'5. Job Placement'!$G$3:H$100)</f>
        <v>0</v>
      </c>
      <c r="F31" s="8">
        <f>SUMIF('5. Job Placement'!$C$3:$C$100,"Arts, Audio/Video Technology &amp; Communications",'5. Job Placement'!$G$3:G$100)</f>
        <v>0</v>
      </c>
      <c r="G31" s="8">
        <f>SUMIF('5. Job Placement'!$C$3:$C$100,"Business, Management &amp; Administration",'5. Job Placement'!$G$3:G$100)</f>
        <v>4</v>
      </c>
      <c r="H31" s="8">
        <f>SUMIF('5. Job Placement'!$C$3:$C$100,"Education &amp; Training",'5. Job Placement'!$G$3:G$100)</f>
        <v>2</v>
      </c>
      <c r="I31" s="8">
        <f>SUMIF('5. Job Placement'!$C$3:$C$100,"Finance",'5. Job Placement'!$G$3:G$100)</f>
        <v>0</v>
      </c>
      <c r="J31" s="8">
        <f>SUMIF('5. Job Placement'!$C$3:$C$100,"Government &amp; Public Administration",'5. Job Placement'!$G$3:G$100)</f>
        <v>0</v>
      </c>
      <c r="K31" s="8">
        <f>SUMIF('5. Job Placement'!$C$3:$C$100,"Health Science",'5. Job Placement'!$G$3:G$100)</f>
        <v>6</v>
      </c>
      <c r="L31" s="8">
        <f>SUMIF('5. Job Placement'!$C$3:$C$100,"Hospitality &amp; Tourism",'5. Job Placement'!$G$3:G$100)</f>
        <v>0</v>
      </c>
      <c r="M31" s="8">
        <f>SUMIF('5. Job Placement'!$C$3:$C$100,"Human Services",'5. Job Placement'!$G$3:G$100)</f>
        <v>0</v>
      </c>
      <c r="N31" s="8">
        <f>SUMIF('5. Job Placement'!$C$3:$C$100,"Information Technology",'5. Job Placement'!$G$3:G$100)</f>
        <v>0</v>
      </c>
      <c r="O31" s="8">
        <f>SUMIF('5. Job Placement'!$C$3:$C$100,"Law &amp; Public Safety",'5. Job Placement'!$G$3:G$100)</f>
        <v>0</v>
      </c>
      <c r="P31" s="8">
        <f>SUMIF('5. Job Placement'!$C$3:$C$100,"Manufacturing",'5. Job Placement'!$G$3:G$100)</f>
        <v>0</v>
      </c>
      <c r="Q31" s="8">
        <f>SUMIF('5. Job Placement'!$C$3:$C$100,"Marketing, Sales, &amp; Service",'5. Job Placement'!$G$3:G$100)</f>
        <v>0</v>
      </c>
      <c r="R31" s="8">
        <f>SUMIF('5. Job Placement'!$C$3:$C$100,"STEM",'5. Job Placement'!$G$3:G$100)</f>
        <v>0</v>
      </c>
      <c r="S31" s="8">
        <f>SUMIF('5. Job Placement'!$C$3:$C$100,"Transportation, Distribution &amp; Logistics",'5. Job Placement'!$G$3:G$100)</f>
        <v>0</v>
      </c>
    </row>
    <row r="32" spans="1:19" s="19" customFormat="1" x14ac:dyDescent="0.65">
      <c r="A32" s="166"/>
      <c r="B32" s="8" t="s">
        <v>3</v>
      </c>
      <c r="C32" s="19">
        <f>SUM('5. Job Placement'!H$3:H$100)</f>
        <v>16</v>
      </c>
      <c r="D32" s="8">
        <f>SUMIF('5. Job Placement'!$C$3:$C$100,"Agriculture, Food, and Natural Resources",'5. Job Placement'!$H$3:H$100)</f>
        <v>0</v>
      </c>
      <c r="E32" s="8">
        <f>SUMIF('5. Job Placement'!$C$3:$C$100,"Architecture and Construction",'5. Job Placement'!$H$3:I$100)</f>
        <v>0</v>
      </c>
      <c r="F32" s="8">
        <f>SUMIF('5. Job Placement'!$C$3:$C$100,"Arts, Audio/Video Technology &amp; Communications",'5. Job Placement'!$H$3:H$100)</f>
        <v>0</v>
      </c>
      <c r="G32" s="8">
        <f>SUMIF('5. Job Placement'!$C$3:$C$100,"Business, Management &amp; Administration",'5. Job Placement'!$H$3:H$100)</f>
        <v>1</v>
      </c>
      <c r="H32" s="8">
        <f>SUMIF('5. Job Placement'!$C$3:$C$100,"Education &amp; Training",'5. Job Placement'!$H$3:H$100)</f>
        <v>1</v>
      </c>
      <c r="I32" s="8">
        <f>SUMIF('5. Job Placement'!$C$3:$C$100,"Finance",'5. Job Placement'!$H$3:H$100)</f>
        <v>0</v>
      </c>
      <c r="J32" s="8">
        <f>SUMIF('5. Job Placement'!$C$3:$C$100,"Government &amp; Public Administration",'5. Job Placement'!$H$3:H$100)</f>
        <v>7</v>
      </c>
      <c r="K32" s="8">
        <f>SUMIF('5. Job Placement'!$C$3:$C$100,"Health Science",'5. Job Placement'!$H$3:H$100)</f>
        <v>7</v>
      </c>
      <c r="L32" s="8">
        <f>SUMIF('5. Job Placement'!$C$3:$C$100,"Hospitality &amp; Tourism",'5. Job Placement'!$H$3:H$100)</f>
        <v>0</v>
      </c>
      <c r="M32" s="8">
        <f>SUMIF('5. Job Placement'!$C$3:$C$100,"Human Services",'5. Job Placement'!$H$3:H$100)</f>
        <v>0</v>
      </c>
      <c r="N32" s="8">
        <f>SUMIF('5. Job Placement'!$C$3:$C$100,"Information Technology",'5. Job Placement'!$H$3:H$100)</f>
        <v>0</v>
      </c>
      <c r="O32" s="8">
        <f>SUMIF('5. Job Placement'!$C$3:$C$100,"Law &amp; Public Safety",'5. Job Placement'!$H$3:H$100)</f>
        <v>0</v>
      </c>
      <c r="P32" s="8">
        <f>SUMIF('5. Job Placement'!$C$3:$C$100,"Manufacturing",'5. Job Placement'!$H$3:H$100)</f>
        <v>0</v>
      </c>
      <c r="Q32" s="8">
        <f>SUMIF('5. Job Placement'!$C$3:$C$100,"Marketing, Sales, &amp; Service",'5. Job Placement'!$H$3:H$100)</f>
        <v>0</v>
      </c>
      <c r="R32" s="8">
        <f>SUMIF('5. Job Placement'!$C$3:$C$100,"STEM",'5. Job Placement'!$H$3:H$100)</f>
        <v>0</v>
      </c>
      <c r="S32" s="8">
        <f>SUMIF('5. Job Placement'!$C$3:$C$100,"Transportation, Distribution &amp; Logistics",'5. Job Placement'!$H$3:H$100)</f>
        <v>0</v>
      </c>
    </row>
    <row r="33" spans="1:19" s="19" customFormat="1" x14ac:dyDescent="0.65">
      <c r="A33" s="166"/>
      <c r="B33" s="8" t="s">
        <v>5</v>
      </c>
      <c r="C33" s="19">
        <f>SUM('5. Job Placement'!I$3:I$100)</f>
        <v>0</v>
      </c>
      <c r="D33" s="8">
        <f>SUMIF('5. Job Placement'!$C$3:$C$100,"Agriculture, Food, and Natural Resources",'5. Job Placement'!$I$3:I$100)</f>
        <v>0</v>
      </c>
      <c r="E33" s="8">
        <f>SUMIF('5. Job Placement'!$C$3:$C$100,"Architecture and Construction",'5. Job Placement'!$I$3:J$100)</f>
        <v>0</v>
      </c>
      <c r="F33" s="8">
        <f>SUMIF('5. Job Placement'!$C$3:$C$100,"Arts, Audio/Video Technology &amp; Communications",'5. Job Placement'!$I$3:I$100)</f>
        <v>0</v>
      </c>
      <c r="G33" s="8">
        <f>SUMIF('5. Job Placement'!$C$3:$C$100,"Business, Management &amp; Administration",'5. Job Placement'!$I$3:I$100)</f>
        <v>0</v>
      </c>
      <c r="H33" s="8">
        <f>SUMIF('5. Job Placement'!$C$3:$C$100,"Education &amp; Training",'5. Job Placement'!$I$3:I$100)</f>
        <v>0</v>
      </c>
      <c r="I33" s="8">
        <f>SUMIF('5. Job Placement'!$C$3:$C$100,"Finance",'5. Job Placement'!$I$3:I$100)</f>
        <v>0</v>
      </c>
      <c r="J33" s="8">
        <f>SUMIF('5. Job Placement'!$C$3:$C$100,"Government &amp; Public Administration",'5. Job Placement'!$I$3:I$100)</f>
        <v>0</v>
      </c>
      <c r="K33" s="8">
        <f>SUMIF('5. Job Placement'!$C$3:$C$100,"Health Science",'5. Job Placement'!$I$3:I$100)</f>
        <v>0</v>
      </c>
      <c r="L33" s="8">
        <f>SUMIF('5. Job Placement'!$C$3:$C$100,"Hospitality &amp; Tourism",'5. Job Placement'!$I$3:I$100)</f>
        <v>0</v>
      </c>
      <c r="M33" s="8">
        <f>SUMIF('5. Job Placement'!$C$3:$C$100,"Human Services",'5. Job Placement'!$I$3:I$100)</f>
        <v>0</v>
      </c>
      <c r="N33" s="8">
        <f>SUMIF('5. Job Placement'!$C$3:$C$100,"Information Technology",'5. Job Placement'!$I$3:I$100)</f>
        <v>0</v>
      </c>
      <c r="O33" s="8">
        <f>SUMIF('5. Job Placement'!$C$3:$C$100,"Law &amp; Public Safety",'5. Job Placement'!$I$3:I$100)</f>
        <v>0</v>
      </c>
      <c r="P33" s="8">
        <f>SUMIF('5. Job Placement'!$C$3:$C$100,"Manufacturing",'5. Job Placement'!$I$3:I$100)</f>
        <v>0</v>
      </c>
      <c r="Q33" s="8">
        <f>SUMIF('5. Job Placement'!$C$3:$C$100,"Marketing, Sales, &amp; Service",'5. Job Placement'!$I$3:I$100)</f>
        <v>0</v>
      </c>
      <c r="R33" s="8">
        <f>SUMIF('5. Job Placement'!$C$3:$C$100,"STEM",'5. Job Placement'!$I$3:I$100)</f>
        <v>0</v>
      </c>
      <c r="S33" s="8">
        <f>SUMIF('5. Job Placement'!$C$3:$C$100,"Transportation, Distribution &amp; Logistics",'5. Job Placement'!$I$3:I$100)</f>
        <v>0</v>
      </c>
    </row>
    <row r="34" spans="1:19" s="19" customFormat="1" x14ac:dyDescent="0.65">
      <c r="A34" s="166"/>
      <c r="B34" s="8" t="s">
        <v>11</v>
      </c>
      <c r="C34" s="19">
        <f>SUM('5. Job Placement'!J$3:J$100)</f>
        <v>13</v>
      </c>
      <c r="D34" s="8">
        <f>SUMIF('5. Job Placement'!$C$3:$C$100,"Agriculture, Food, and Natural Resources",'5. Job Placement'!$J$3:J$100)</f>
        <v>1</v>
      </c>
      <c r="E34" s="8">
        <f>SUMIF('5. Job Placement'!$C$3:$C$100,"Architecture and Construction",'5. Job Placement'!$J$3:K$100)</f>
        <v>0</v>
      </c>
      <c r="F34" s="8">
        <f>SUMIF('5. Job Placement'!$C$3:$C$100,"Arts, Audio/Video Technology &amp; Communications",'5. Job Placement'!$J$3:J$100)</f>
        <v>0</v>
      </c>
      <c r="G34" s="8">
        <f>SUMIF('5. Job Placement'!$C$3:$C$100,"Business, Management &amp; Administration",'5. Job Placement'!$J$3:J$100)</f>
        <v>1</v>
      </c>
      <c r="H34" s="8">
        <f>SUMIF('5. Job Placement'!$C$3:$C$100,"Education &amp; Training",'5. Job Placement'!$J$3:J$100)</f>
        <v>2</v>
      </c>
      <c r="I34" s="8">
        <f>SUMIF('5. Job Placement'!$C$3:$C$100,"Finance",'5. Job Placement'!$J$3:J$100)</f>
        <v>1</v>
      </c>
      <c r="J34" s="8">
        <f>SUMIF('5. Job Placement'!$C$3:$C$100,"Government &amp; Public Administration",'5. Job Placement'!$J$3:J$100)</f>
        <v>2</v>
      </c>
      <c r="K34" s="8">
        <f>SUMIF('5. Job Placement'!$C$3:$C$100,"Health Science",'5. Job Placement'!$J$3:J$100)</f>
        <v>3</v>
      </c>
      <c r="L34" s="8">
        <f>SUMIF('5. Job Placement'!$C$3:$C$100,"Hospitality &amp; Tourism",'5. Job Placement'!$J$3:J$100)</f>
        <v>0</v>
      </c>
      <c r="M34" s="8">
        <f>SUMIF('5. Job Placement'!$C$3:$C$100,"Human Services",'5. Job Placement'!$J$3:J$100)</f>
        <v>0</v>
      </c>
      <c r="N34" s="8">
        <f>SUMIF('5. Job Placement'!$C$3:$C$100,"Information Technology",'5. Job Placement'!$J$3:J$100)</f>
        <v>1</v>
      </c>
      <c r="O34" s="8">
        <f>SUMIF('5. Job Placement'!$C$3:$C$100,"Law &amp; Public Safety",'5. Job Placement'!$J$3:J$100)</f>
        <v>0</v>
      </c>
      <c r="P34" s="8">
        <f>SUMIF('5. Job Placement'!$C$3:$C$100,"Manufacturing",'5. Job Placement'!$J$3:J$100)</f>
        <v>2</v>
      </c>
      <c r="Q34" s="8">
        <f>SUMIF('5. Job Placement'!$C$3:$C$100,"Marketing, Sales, &amp; Service",'5. Job Placement'!$J$3:J$100)</f>
        <v>0</v>
      </c>
      <c r="R34" s="8">
        <f>SUMIF('5. Job Placement'!$C$3:$C$100,"STEM",'5. Job Placement'!$J$3:J$100)</f>
        <v>0</v>
      </c>
      <c r="S34" s="8">
        <f>SUMIF('5. Job Placement'!$C$3:$C$100,"Transportation, Distribution &amp; Logistics",'5. Job Placement'!$J$3:J$100)</f>
        <v>0</v>
      </c>
    </row>
    <row r="35" spans="1:19" s="19" customFormat="1" x14ac:dyDescent="0.65">
      <c r="A35" s="166"/>
      <c r="B35" s="8" t="s">
        <v>31</v>
      </c>
      <c r="C35" s="19">
        <f>SUM('5. Job Placement'!K$3:K$100)</f>
        <v>0</v>
      </c>
      <c r="D35" s="8">
        <f>SUMIF('5. Job Placement'!$C$3:$C$100,"Agriculture, Food, and Natural Resources",'5. Job Placement'!$K$3:$K$100)</f>
        <v>0</v>
      </c>
      <c r="E35" s="8">
        <f>SUMIF('5. Job Placement'!$C$3:$C$100,"Architecture and Construction",'5. Job Placement'!$K$3:$K$100)</f>
        <v>0</v>
      </c>
      <c r="F35" s="8">
        <f>SUMIF('5. Job Placement'!$C$3:$C$100,"Arts, Audio/Video Technology &amp; Communications",'5. Job Placement'!$K$3:$K$100)</f>
        <v>0</v>
      </c>
      <c r="G35" s="8">
        <f>SUMIF('5. Job Placement'!$C$3:$C$100,"Business, Management &amp; Administration",'5. Job Placement'!$K$3:$K$100)</f>
        <v>0</v>
      </c>
      <c r="H35" s="8">
        <f>SUMIF('5. Job Placement'!$C$3:$C$100,"Education &amp; Training",'5. Job Placement'!$K$3:$K$100)</f>
        <v>0</v>
      </c>
      <c r="I35" s="8">
        <f>SUMIF('5. Job Placement'!$C$3:$C$100,"Finance",'5. Job Placement'!$K$3:$K$100)</f>
        <v>0</v>
      </c>
      <c r="J35" s="8">
        <f>SUMIF('5. Job Placement'!$C$3:$C$100,"Government &amp; Public Administration",'5. Job Placement'!$K$3:$K$100)</f>
        <v>0</v>
      </c>
      <c r="K35" s="8">
        <f>SUMIF('5. Job Placement'!$C$3:$C$100,"Health Science",'5. Job Placement'!$K$3:$K$100)</f>
        <v>0</v>
      </c>
      <c r="L35" s="8">
        <f>SUMIF('5. Job Placement'!$C$3:$C$100,"Hospitality &amp; Tourism",'5. Job Placement'!$K$3:$K$100)</f>
        <v>0</v>
      </c>
      <c r="M35" s="8">
        <f>SUMIF('5. Job Placement'!$C$3:$C$100,"Human Services",'5. Job Placement'!$K$3:$K$100)</f>
        <v>0</v>
      </c>
      <c r="N35" s="8">
        <f>SUMIF('5. Job Placement'!$C$3:$C$100,"Information Technology",'5. Job Placement'!$K$3:$K$100)</f>
        <v>0</v>
      </c>
      <c r="O35" s="8">
        <f>SUMIF('5. Job Placement'!$C$3:$C$100,"Law &amp; Public Safety",'5. Job Placement'!$K$3:$K$100)</f>
        <v>0</v>
      </c>
      <c r="P35" s="8">
        <f>SUMIF('5. Job Placement'!$C$3:$C$100,"Manufacturing",'5. Job Placement'!$K$3:$K$100)</f>
        <v>0</v>
      </c>
      <c r="Q35" s="8">
        <f>SUMIF('5. Job Placement'!$C$3:$C$100,"Marketing, Sales, &amp; Service",'5. Job Placement'!$K$3:$K$100)</f>
        <v>0</v>
      </c>
      <c r="R35" s="8">
        <f>SUMIF('5. Job Placement'!$C$3:$C$100,"STEM",'5. Job Placement'!$K$3:$K$100)</f>
        <v>0</v>
      </c>
      <c r="S35" s="8">
        <f>SUMIF('5. Job Placement'!$C$3:$C$100,"Transportation, Distribution &amp; Logistics",'5. Job Placement'!$K$3:$K$100)</f>
        <v>0</v>
      </c>
    </row>
    <row r="36" spans="1:19" s="19" customFormat="1" x14ac:dyDescent="0.65">
      <c r="A36" s="166"/>
      <c r="B36" s="8" t="s">
        <v>33</v>
      </c>
      <c r="C36" s="19">
        <f>SUM('5. Job Placement'!L$3:L$100)</f>
        <v>65</v>
      </c>
      <c r="D36" s="8">
        <f>SUMIF('5. Job Placement'!$C$3:$C$100,"Agriculture, Food, and Natural Resources",'5. Job Placement'!$L$3:$L$100)</f>
        <v>5</v>
      </c>
      <c r="E36" s="8">
        <f>SUMIF('5. Job Placement'!$C$3:$C$100,"Architecture and Construction",'5. Job Placement'!$L$3:$L$100)</f>
        <v>0</v>
      </c>
      <c r="F36" s="8">
        <f>SUMIF('5. Job Placement'!$C$3:$C$100,"Arts, Audio/Video Technology &amp; Communications",'5. Job Placement'!$L$3:$L$100)</f>
        <v>0</v>
      </c>
      <c r="G36" s="8">
        <f>SUMIF('5. Job Placement'!$C$3:$C$100,"Business, Management &amp; Administration",'5. Job Placement'!$L$3:$L$100)</f>
        <v>5</v>
      </c>
      <c r="H36" s="8">
        <f>SUMIF('5. Job Placement'!$C$3:$C$100,"Education &amp; Training",'5. Job Placement'!$L$3:$L$100)</f>
        <v>10</v>
      </c>
      <c r="I36" s="8">
        <f>SUMIF('5. Job Placement'!$C$3:$C$100,"Finance",'5. Job Placement'!$L$3:$L$100)</f>
        <v>5</v>
      </c>
      <c r="J36" s="8">
        <f>SUMIF('5. Job Placement'!$C$3:$C$100,"Government &amp; Public Administration",'5. Job Placement'!$L$3:$L$100)</f>
        <v>10</v>
      </c>
      <c r="K36" s="8">
        <f>SUMIF('5. Job Placement'!$C$3:$C$100,"Health Science",'5. Job Placement'!$L$3:$L$100)</f>
        <v>15</v>
      </c>
      <c r="L36" s="8">
        <f>SUMIF('5. Job Placement'!$C$3:$C$100,"Hospitality &amp; Tourism",'5. Job Placement'!$L$3:$L$100)</f>
        <v>0</v>
      </c>
      <c r="M36" s="8">
        <f>SUMIF('5. Job Placement'!$C$3:$C$100,"Human Services",'5. Job Placement'!$L$3:$L$100)</f>
        <v>0</v>
      </c>
      <c r="N36" s="8">
        <f>SUMIF('5. Job Placement'!$C$3:$C$100,"Information Technology",'5. Job Placement'!$L$3:$L$100)</f>
        <v>5</v>
      </c>
      <c r="O36" s="8">
        <f>SUMIF('5. Job Placement'!$C$3:$C$100,"Law &amp; Public Safety",'5. Job Placement'!$L$3:$L$100)</f>
        <v>0</v>
      </c>
      <c r="P36" s="8">
        <f>SUMIF('5. Job Placement'!$C$3:$C$100,"Manufacturing",'5. Job Placement'!$L$3:$L$100)</f>
        <v>10</v>
      </c>
      <c r="Q36" s="8">
        <f>SUMIF('5. Job Placement'!$C$3:$C$100,"Marketing, Sales, &amp; Service",'5. Job Placement'!$L$3:$L$100)</f>
        <v>0</v>
      </c>
      <c r="R36" s="8">
        <f>SUMIF('5. Job Placement'!$C$3:$C$100,"STEM",'5. Job Placement'!$L$3:$L$100)</f>
        <v>0</v>
      </c>
      <c r="S36" s="8">
        <f>SUMIF('5. Job Placement'!$C$3:$C$100,"Transportation, Distribution &amp; Logistics",'5. Job Placement'!$L$3:$L$100)</f>
        <v>0</v>
      </c>
    </row>
    <row r="37" spans="1:19" s="19" customFormat="1" x14ac:dyDescent="0.65">
      <c r="A37" s="166"/>
      <c r="B37" s="8" t="s">
        <v>9</v>
      </c>
      <c r="C37" s="19">
        <f>SUM('5. Job Placement'!M$3:M$100)</f>
        <v>78</v>
      </c>
      <c r="D37" s="8">
        <f>SUMIF('5. Job Placement'!$C$3:$C$100,"Agriculture, Food, and Natural Resources",'5. Job Placement'!$M$3:$M$100)</f>
        <v>6</v>
      </c>
      <c r="E37" s="8">
        <f>SUMIF('5. Job Placement'!$C$3:$C$100,"Architecture and Construction",'5. Job Placement'!$M$3:$M$100)</f>
        <v>0</v>
      </c>
      <c r="F37" s="8">
        <f>SUMIF('5. Job Placement'!$C$3:$C$100,"Arts, Audio/Video Technology &amp; Communications",'5. Job Placement'!$M$3:$M$100)</f>
        <v>0</v>
      </c>
      <c r="G37" s="8">
        <f>SUMIF('5. Job Placement'!$C$3:$C$100,"Business, Management &amp; Administration",'5. Job Placement'!$M$3:$M$100)</f>
        <v>6</v>
      </c>
      <c r="H37" s="8">
        <f>SUMIF('5. Job Placement'!$C$3:$C$100,"Education &amp; Training",'5. Job Placement'!$M$3:$M$100)</f>
        <v>12</v>
      </c>
      <c r="I37" s="8">
        <f>SUMIF('5. Job Placement'!$C$3:$C$100,"Finance",'5. Job Placement'!$M$3:$M$100)</f>
        <v>6</v>
      </c>
      <c r="J37" s="8">
        <f>SUMIF('5. Job Placement'!$C$3:$C$100,"Government &amp; Public Administration",'5. Job Placement'!$M$3:$M$100)</f>
        <v>12</v>
      </c>
      <c r="K37" s="8">
        <f>SUMIF('5. Job Placement'!$C$3:$C$100,"Health Science",'5. Job Placement'!$M$3:$M$100)</f>
        <v>18</v>
      </c>
      <c r="L37" s="8">
        <f>SUMIF('5. Job Placement'!$C$3:$C$100,"Hospitality &amp; Tourism",'5. Job Placement'!$M$3:$M$100)</f>
        <v>0</v>
      </c>
      <c r="M37" s="8">
        <f>SUMIF('5. Job Placement'!$C$3:$C$100,"Human Services",'5. Job Placement'!$M$3:$M$100)</f>
        <v>0</v>
      </c>
      <c r="N37" s="8">
        <f>SUMIF('5. Job Placement'!$C$3:$C$100,"Information Technology",'5. Job Placement'!$M$3:$M$100)</f>
        <v>6</v>
      </c>
      <c r="O37" s="8">
        <f>SUMIF('5. Job Placement'!$C$3:$C$100,"Law &amp; Public Safety",'5. Job Placement'!$M$3:$M$100)</f>
        <v>0</v>
      </c>
      <c r="P37" s="8">
        <f>SUMIF('5. Job Placement'!$C$3:$C$100,"Manufacturing",'5. Job Placement'!$M$3:$M$100)</f>
        <v>12</v>
      </c>
      <c r="Q37" s="8">
        <f>SUMIF('5. Job Placement'!$C$3:$C$100,"Marketing, Sales, &amp; Service",'5. Job Placement'!$M$3:$M$100)</f>
        <v>0</v>
      </c>
      <c r="R37" s="8">
        <f>SUMIF('5. Job Placement'!$C$3:$C$100,"STEM",'5. Job Placement'!$M$3:$M$100)</f>
        <v>0</v>
      </c>
      <c r="S37" s="8">
        <f>SUMIF('5. Job Placement'!$C$3:$C$100,"Transportation, Distribution &amp; Logistics",'5. Job Placement'!$M$3:$M$100)</f>
        <v>0</v>
      </c>
    </row>
    <row r="38" spans="1:19" s="24" customFormat="1" x14ac:dyDescent="0.65">
      <c r="A38" s="169"/>
      <c r="B38" s="8" t="s">
        <v>10</v>
      </c>
      <c r="C38" s="19">
        <f>SUM('5. Job Placement'!N$3:N$100)</f>
        <v>26</v>
      </c>
      <c r="D38" s="8">
        <f>SUMIF('5. Job Placement'!$C$3:$C$100,"Agriculture, Food, and Natural Resources",'5. Job Placement'!$N$3:$N$100)</f>
        <v>2</v>
      </c>
      <c r="E38" s="8">
        <f>SUMIF('5. Job Placement'!$C$3:$C$100,"Architecture and Construction",'5. Job Placement'!$N$3:$N$100)</f>
        <v>0</v>
      </c>
      <c r="F38" s="8">
        <f>SUMIF('5. Job Placement'!$C$3:$C$100,"Arts, Audio/Video Technology &amp; Communications",'5. Job Placement'!$N$3:$N$100)</f>
        <v>0</v>
      </c>
      <c r="G38" s="8">
        <f>SUMIF('5. Job Placement'!$C$3:$C$100,"Business, Management &amp; Administration",'5. Job Placement'!$N$3:$N$100)</f>
        <v>2</v>
      </c>
      <c r="H38" s="8">
        <f>SUMIF('5. Job Placement'!$C$3:$C$100,"Education &amp; Training",'5. Job Placement'!$N$3:$N$100)</f>
        <v>4</v>
      </c>
      <c r="I38" s="8">
        <f>SUMIF('5. Job Placement'!$C$3:$C$100,"Finance",'5. Job Placement'!$N$3:$N$100)</f>
        <v>2</v>
      </c>
      <c r="J38" s="8">
        <f>SUMIF('5. Job Placement'!$C$3:$C$100,"Government &amp; Public Administration",'5. Job Placement'!$N$3:$N$100)</f>
        <v>4</v>
      </c>
      <c r="K38" s="8">
        <f>SUMIF('5. Job Placement'!$C$3:$C$100,"Health Science",'5. Job Placement'!$N$3:$N$100)</f>
        <v>6</v>
      </c>
      <c r="L38" s="8">
        <f>SUMIF('5. Job Placement'!$C$3:$C$100,"Hospitality &amp; Tourism",'5. Job Placement'!$N$3:$N$100)</f>
        <v>0</v>
      </c>
      <c r="M38" s="8">
        <f>SUMIF('5. Job Placement'!$C$3:$C$100,"Human Services",'5. Job Placement'!$N$3:$N$100)</f>
        <v>0</v>
      </c>
      <c r="N38" s="8">
        <f>SUMIF('5. Job Placement'!$C$3:$C$100,"Information Technology",'5. Job Placement'!$N$3:$N$100)</f>
        <v>2</v>
      </c>
      <c r="O38" s="8">
        <f>SUMIF('5. Job Placement'!$C$3:$C$100,"Law &amp; Public Safety",'5. Job Placement'!$N$3:$N$100)</f>
        <v>0</v>
      </c>
      <c r="P38" s="8">
        <f>SUMIF('5. Job Placement'!$C$3:$C$100,"Manufacturing",'5. Job Placement'!$N$3:$N$100)</f>
        <v>4</v>
      </c>
      <c r="Q38" s="8">
        <f>SUMIF('5. Job Placement'!$C$3:$C$100,"Marketing, Sales, &amp; Service",'5. Job Placement'!$N$3:$N$100)</f>
        <v>0</v>
      </c>
      <c r="R38" s="8">
        <f>SUMIF('5. Job Placement'!$C$3:$C$100,"STEM",'5. Job Placement'!$N$3:$N$100)</f>
        <v>0</v>
      </c>
      <c r="S38" s="8">
        <f>SUMIF('5. Job Placement'!$C$3:$C$100,"Transportation, Distribution &amp; Logistics",'5. Job Placement'!$N$3:$N$100)</f>
        <v>0</v>
      </c>
    </row>
    <row r="39" spans="1:19" s="24" customFormat="1" x14ac:dyDescent="0.65">
      <c r="A39" s="169"/>
      <c r="B39" s="8" t="s">
        <v>44</v>
      </c>
      <c r="C39" s="19">
        <f>SUM('5. Job Placement'!O$3:O$100)</f>
        <v>13</v>
      </c>
      <c r="D39" s="8">
        <f>SUMIF('5. Job Placement'!$C$3:$C$100,"Agriculture, Food, and Natural Resources",'5. Job Placement'!$O$3:$O$100)</f>
        <v>1</v>
      </c>
      <c r="E39" s="8">
        <f>SUMIF('5. Job Placement'!$C$3:$C$100,"Architecture and Construction",'5. Job Placement'!$O$3:$O$100)</f>
        <v>0</v>
      </c>
      <c r="F39" s="8">
        <f>SUMIF('5. Job Placement'!$C$3:$C$100,"Arts, Audio/Video Technology &amp; Communications",'5. Job Placement'!$O$3:$O$100)</f>
        <v>0</v>
      </c>
      <c r="G39" s="8">
        <f>SUMIF('5. Job Placement'!$C$3:$C$100,"Business, Management &amp; Administration",'5. Job Placement'!$O$3:$O$100)</f>
        <v>1</v>
      </c>
      <c r="H39" s="8">
        <f>SUMIF('5. Job Placement'!$C$3:$C$100,"Education &amp; Training",'5. Job Placement'!$O$3:$O$100)</f>
        <v>2</v>
      </c>
      <c r="I39" s="8">
        <f>SUMIF('5. Job Placement'!$C$3:$C$100,"Finance",'5. Job Placement'!$O$3:$O$100)</f>
        <v>1</v>
      </c>
      <c r="J39" s="8">
        <f>SUMIF('5. Job Placement'!$C$3:$C$100,"Government &amp; Public Administration",'5. Job Placement'!$O$3:$O$100)</f>
        <v>2</v>
      </c>
      <c r="K39" s="8">
        <f>SUMIF('5. Job Placement'!$C$3:$C$100,"Health Science",'5. Job Placement'!$O$3:$O$100)</f>
        <v>3</v>
      </c>
      <c r="L39" s="8">
        <f>SUMIF('5. Job Placement'!$C$3:$C$100,"Hospitality &amp; Tourism",'5. Job Placement'!$O$3:$O$100)</f>
        <v>0</v>
      </c>
      <c r="M39" s="8">
        <f>SUMIF('5. Job Placement'!$C$3:$C$100,"Human Services",'5. Job Placement'!$O$3:$O$100)</f>
        <v>0</v>
      </c>
      <c r="N39" s="8">
        <f>SUMIF('5. Job Placement'!$C$3:$C$100,"Information Technology",'5. Job Placement'!$O$3:$O$100)</f>
        <v>1</v>
      </c>
      <c r="O39" s="8">
        <f>SUMIF('5. Job Placement'!$C$3:$C$100,"Law &amp; Public Safety",'5. Job Placement'!$O$3:$O$100)</f>
        <v>0</v>
      </c>
      <c r="P39" s="8">
        <f>SUMIF('5. Job Placement'!$C$3:$C$100,"Manufacturing",'5. Job Placement'!$O$3:$O$100)</f>
        <v>2</v>
      </c>
      <c r="Q39" s="8">
        <f>SUMIF('5. Job Placement'!$C$3:$C$100,"Marketing, Sales, &amp; Service",'5. Job Placement'!$O$3:$O$100)</f>
        <v>0</v>
      </c>
      <c r="R39" s="8">
        <f>SUMIF('5. Job Placement'!$C$3:$C$100,"STEM",'5. Job Placement'!$O$3:$O$100)</f>
        <v>0</v>
      </c>
      <c r="S39" s="8">
        <f>SUMIF('5. Job Placement'!$C$3:$C$100,"Transportation, Distribution &amp; Logistics",'5. Job Placement'!$O$3:$O$100)</f>
        <v>0</v>
      </c>
    </row>
    <row r="40" spans="1:19" s="21" customFormat="1" ht="15" thickBot="1" x14ac:dyDescent="0.8">
      <c r="A40" s="167"/>
      <c r="B40" s="23" t="s">
        <v>30</v>
      </c>
      <c r="C40" s="21">
        <f>SUM('5. Job Placement'!P$3:P$100)</f>
        <v>0</v>
      </c>
      <c r="D40" s="23">
        <f>SUMIF('5. Job Placement'!$C$3:$C$100,"Agriculture, Food, and Natural Resources",'5. Job Placement'!$P$3:$P$100)</f>
        <v>0</v>
      </c>
      <c r="E40" s="23">
        <f>SUMIF('5. Job Placement'!$C$3:$C$100,"Architecture and Construction",'5. Job Placement'!$P$3:$P$100)</f>
        <v>0</v>
      </c>
      <c r="F40" s="23">
        <f>SUMIF('5. Job Placement'!$C$3:$C$100,"Arts, Audio/Video Technology &amp; Communications",'5. Job Placement'!$P$3:$P$100)</f>
        <v>0</v>
      </c>
      <c r="G40" s="23">
        <f>SUMIF('5. Job Placement'!$C$3:$C$100,"Business, Management &amp; Administration",'5. Job Placement'!$P$3:$P$100)</f>
        <v>0</v>
      </c>
      <c r="H40" s="23">
        <f>SUMIF('5. Job Placement'!$C$3:$C$100,"Education &amp; Training",'5. Job Placement'!$P$3:$P$100)</f>
        <v>0</v>
      </c>
      <c r="I40" s="23">
        <f>SUMIF('5. Job Placement'!$C$3:$C$100,"Finance",'5. Job Placement'!$P$3:$P$100)</f>
        <v>0</v>
      </c>
      <c r="J40" s="23">
        <f>SUMIF('5. Job Placement'!$C$3:$C$100,"Government &amp; Public Administration",'5. Job Placement'!$P$3:$P$100)</f>
        <v>0</v>
      </c>
      <c r="K40" s="23">
        <f>SUMIF('5. Job Placement'!$C$3:$C$100,"Health Science",'5. Job Placement'!$P$3:$P$100)</f>
        <v>0</v>
      </c>
      <c r="L40" s="23">
        <f>SUMIF('5. Job Placement'!$C$3:$C$100,"Hospitality &amp; Tourism",'5. Job Placement'!$P$3:$P$100)</f>
        <v>0</v>
      </c>
      <c r="M40" s="23">
        <f>SUMIF('5. Job Placement'!$C$3:$C$100,"Human Services",'5. Job Placement'!$P$3:$P$100)</f>
        <v>0</v>
      </c>
      <c r="N40" s="23">
        <f>SUMIF('5. Job Placement'!$C$3:$C$100,"Information Technology",'5. Job Placement'!$P$3:$P$100)</f>
        <v>0</v>
      </c>
      <c r="O40" s="23">
        <f>SUMIF('5. Job Placement'!$C$3:$C$100,"Law &amp; Public Safety",'5. Job Placement'!$P$3:$P$100)</f>
        <v>0</v>
      </c>
      <c r="P40" s="23">
        <f>SUMIF('5. Job Placement'!$C$3:$C$100,"Manufacturing",'5. Job Placement'!$P$3:$P$100)</f>
        <v>0</v>
      </c>
      <c r="Q40" s="23">
        <f>SUMIF('5. Job Placement'!$C$3:$C$100,"Marketing, Sales, &amp; Service",'5. Job Placement'!$P$3:$P$100)</f>
        <v>0</v>
      </c>
      <c r="R40" s="23">
        <f>SUMIF('5. Job Placement'!$C$3:$C$100,"STEM",'5. Job Placement'!$P$3:$P$100)</f>
        <v>0</v>
      </c>
      <c r="S40" s="23">
        <f>SUMIF('5. Job Placement'!$C$3:$C$100,"Transportation, Distribution &amp; Logistics",'5. Job Placement'!$P$3:$P$100)</f>
        <v>0</v>
      </c>
    </row>
  </sheetData>
  <mergeCells count="3">
    <mergeCell ref="A2:A14"/>
    <mergeCell ref="A15:A27"/>
    <mergeCell ref="A28:A40"/>
  </mergeCells>
  <pageMargins left="0.7" right="0.7" top="0.75" bottom="0.75" header="0.3" footer="0.3"/>
  <ignoredErrors>
    <ignoredError sqref="E2:E14 I5 I1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56B3-FB41-4E15-963F-13978FC04D6A}">
  <dimension ref="A1:L18"/>
  <sheetViews>
    <sheetView topLeftCell="D1" workbookViewId="0">
      <selection activeCell="F4" sqref="F4"/>
    </sheetView>
  </sheetViews>
  <sheetFormatPr defaultColWidth="8.6796875" defaultRowHeight="14.25" x14ac:dyDescent="0.65"/>
  <cols>
    <col min="1" max="1" width="26.6796875" style="1" bestFit="1" customWidth="1"/>
    <col min="2" max="2" width="26.6796875" style="1" customWidth="1"/>
    <col min="3" max="3" width="37.31640625" style="1" bestFit="1" customWidth="1"/>
    <col min="4" max="4" width="8.6796875" style="1"/>
    <col min="5" max="5" width="27.6796875" style="1" bestFit="1" customWidth="1"/>
    <col min="6" max="6" width="19.31640625" style="1" bestFit="1" customWidth="1"/>
    <col min="7" max="7" width="37.31640625" style="1" bestFit="1" customWidth="1"/>
    <col min="8" max="8" width="8.6796875" style="1"/>
    <col min="9" max="9" width="27.6796875" style="1" bestFit="1" customWidth="1"/>
    <col min="10" max="10" width="19.31640625" style="1" bestFit="1" customWidth="1"/>
    <col min="11" max="16384" width="8.6796875" style="1"/>
  </cols>
  <sheetData>
    <row r="1" spans="1:12" x14ac:dyDescent="0.65">
      <c r="A1" s="45"/>
      <c r="B1" s="46" t="s">
        <v>42</v>
      </c>
      <c r="C1" s="47"/>
      <c r="E1" s="45"/>
      <c r="F1" s="46" t="s">
        <v>73</v>
      </c>
      <c r="G1" s="47"/>
      <c r="I1" s="45"/>
      <c r="J1" s="46" t="s">
        <v>43</v>
      </c>
      <c r="K1" s="46"/>
      <c r="L1" s="47"/>
    </row>
    <row r="2" spans="1:12" x14ac:dyDescent="0.65">
      <c r="A2" s="48"/>
      <c r="B2" s="43"/>
      <c r="C2" s="49"/>
      <c r="E2" s="48"/>
      <c r="F2" s="43"/>
      <c r="G2" s="49"/>
      <c r="I2" s="48"/>
      <c r="J2" s="43"/>
      <c r="K2" s="43"/>
      <c r="L2" s="49"/>
    </row>
    <row r="3" spans="1:12" x14ac:dyDescent="0.65">
      <c r="A3" s="48"/>
      <c r="B3" s="43" t="s">
        <v>0</v>
      </c>
      <c r="C3" s="49" t="str">
        <f>'Cluster Dashboard'!I3</f>
        <v>Education &amp; Training</v>
      </c>
      <c r="E3" s="48"/>
      <c r="F3" s="43" t="s">
        <v>49</v>
      </c>
      <c r="G3" s="49" t="str">
        <f>'Cluster Dashboard'!I3</f>
        <v>Education &amp; Training</v>
      </c>
      <c r="I3" s="48"/>
      <c r="J3" s="43" t="s">
        <v>49</v>
      </c>
      <c r="K3" s="43" t="str">
        <f>'Cluster Dashboard'!I3</f>
        <v>Education &amp; Training</v>
      </c>
      <c r="L3" s="49"/>
    </row>
    <row r="4" spans="1:12" x14ac:dyDescent="0.65">
      <c r="A4" s="48" t="str" cm="1">
        <f t="array" ref="A4:A16">'Percents by Cluster'!B2:B14</f>
        <v>All Students</v>
      </c>
      <c r="B4" s="43" cm="1">
        <f t="array" ref="B4:B16">'Institution Subgroup Overview'!C4:C16</f>
        <v>1</v>
      </c>
      <c r="C4" s="49">
        <f>INDEX('Percents by Cluster'!$C$2:$S$14,MATCH('Cluster Dashboard Feeder Data'!A4,'Percents by Cluster'!B$2:B$14,0),MATCH('Cluster Dashboard Feeder Data'!C$3,'Percents by Cluster'!$D$1:$S$1,0))</f>
        <v>1</v>
      </c>
      <c r="E4" s="48" t="str" cm="1">
        <f t="array" ref="E4:E16">'Percents by Cluster'!B2:B14</f>
        <v>All Students</v>
      </c>
      <c r="F4" s="59">
        <f>SUM('5. Job Placement'!D$3:D$15)/SUM('3. Program Enrollment'!D$3:D$100)</f>
        <v>0.24615384615384617</v>
      </c>
      <c r="G4" s="61">
        <f>INDEX('Percents by Cluster'!$D$28:$S$40,MATCH('Cluster Dashboard Feeder Data'!$E4,'Percents by Cluster'!$B$28:$B$40,0),MATCH('Cluster Dashboard Feeder Data'!$G$3,'Percents by Cluster'!$C$1:$S$1,0))</f>
        <v>0.8</v>
      </c>
      <c r="I4" s="48" t="str" cm="1">
        <f t="array" ref="I4:I16">'Percents by Cluster'!B2:B14</f>
        <v>All Students</v>
      </c>
      <c r="J4" s="59">
        <f>SUM('4. Program Completion'!D3:D100)/SUM('3. Program Enrollment'!D3:D100)</f>
        <v>0.30769230769230771</v>
      </c>
      <c r="K4" s="18">
        <f>INDEX('Percents by Cluster'!$D$15:$S$27,MATCH('Cluster Dashboard Feeder Data'!$I4,'Percents by Cluster'!$B$15:$B$27,0),MATCH('Cluster Dashboard Feeder Data'!$K$3,'Percents by Cluster'!$D$1:$S$1,0))</f>
        <v>0.3</v>
      </c>
      <c r="L4" s="49"/>
    </row>
    <row r="5" spans="1:12" x14ac:dyDescent="0.65">
      <c r="A5" s="48" t="str">
        <v>Male</v>
      </c>
      <c r="B5" s="43">
        <v>0.47999100719424459</v>
      </c>
      <c r="C5" s="49">
        <f>INDEX('Percents by Cluster'!$C$2:$S$14,MATCH('Cluster Dashboard Feeder Data'!A5,'Percents by Cluster'!B$2:B$14,0),MATCH('Cluster Dashboard Feeder Data'!C$3,'Percents by Cluster'!$D$1:$S$1,0))</f>
        <v>0.6</v>
      </c>
      <c r="E5" s="48" t="str">
        <v>Male</v>
      </c>
      <c r="F5" s="59">
        <f>SUM('5. Job Placement'!E$3:E$15)/SUM('3. Program Enrollment'!E$3:E$100)</f>
        <v>0.18666666666666668</v>
      </c>
      <c r="G5" s="61">
        <f>INDEX('Percents by Cluster'!$D$28:$S$40,MATCH('Cluster Dashboard Feeder Data'!$E5,'Percents by Cluster'!$B$28:$B$40,0),MATCH('Cluster Dashboard Feeder Data'!$G$3,'Percents by Cluster'!$C$1:$S$1,0))</f>
        <v>0.5714285714285714</v>
      </c>
      <c r="I5" s="48" t="str">
        <v>Male</v>
      </c>
      <c r="J5" s="59">
        <f>SUM('4. Program Completion'!E3:E100)/SUM('3. Program Enrollment'!E3:E100)</f>
        <v>0.31333333333333335</v>
      </c>
      <c r="K5" s="18">
        <f>INDEX('Percents by Cluster'!$D$15:$S$27,MATCH('Cluster Dashboard Feeder Data'!$I5,'Percents by Cluster'!$B$15:$B$27,0),MATCH('Cluster Dashboard Feeder Data'!$K$3,'Percents by Cluster'!$D$1:$S$1,0))</f>
        <v>0.31111111111111112</v>
      </c>
      <c r="L5" s="49"/>
    </row>
    <row r="6" spans="1:12" x14ac:dyDescent="0.65">
      <c r="A6" s="48" t="str">
        <v>Female</v>
      </c>
      <c r="B6" s="43">
        <v>0.52000899280575541</v>
      </c>
      <c r="C6" s="49">
        <f>INDEX('Percents by Cluster'!$C$2:$S$14,MATCH('Cluster Dashboard Feeder Data'!A6,'Percents by Cluster'!B$2:B$14,0),MATCH('Cluster Dashboard Feeder Data'!C$3,'Percents by Cluster'!$D$1:$S$1,0))</f>
        <v>0.4</v>
      </c>
      <c r="E6" s="48" t="str">
        <v>Female</v>
      </c>
      <c r="F6" s="59">
        <f>SUM('5. Job Placement'!F$3:F$15)/SUM('3. Program Enrollment'!F$3:F$100)</f>
        <v>0.29714285714285715</v>
      </c>
      <c r="G6" s="61">
        <f>INDEX('Percents by Cluster'!$D$28:$S$40,MATCH('Cluster Dashboard Feeder Data'!$E6,'Percents by Cluster'!$B$28:$B$40,0),MATCH('Cluster Dashboard Feeder Data'!$G$3,'Percents by Cluster'!$C$1:$S$1,0))</f>
        <v>1</v>
      </c>
      <c r="I6" s="48" t="str">
        <v>Female</v>
      </c>
      <c r="J6" s="59">
        <f>SUM('4. Program Completion'!F3:F100)/SUM('3. Program Enrollment'!F3:F100)</f>
        <v>0.30285714285714288</v>
      </c>
      <c r="K6" s="18">
        <f>INDEX('Percents by Cluster'!$D$15:$S$27,MATCH('Cluster Dashboard Feeder Data'!$I6,'Percents by Cluster'!$B$15:$B$27,0),MATCH('Cluster Dashboard Feeder Data'!$K$3,'Percents by Cluster'!$D$1:$S$1,0))</f>
        <v>0.29090909090909089</v>
      </c>
      <c r="L6" s="49"/>
    </row>
    <row r="7" spans="1:12" x14ac:dyDescent="0.65">
      <c r="A7" s="48" t="str">
        <v>Asian/Pacific Islander</v>
      </c>
      <c r="B7" s="43">
        <v>3.9343525179856113E-2</v>
      </c>
      <c r="C7" s="49">
        <f>INDEX('Percents by Cluster'!$C$2:$S$14,MATCH('Cluster Dashboard Feeder Data'!A7,'Percents by Cluster'!B$2:B$14,0),MATCH('Cluster Dashboard Feeder Data'!C$3,'Percents by Cluster'!$D$1:$S$1,0))</f>
        <v>0.1</v>
      </c>
      <c r="E7" s="48" t="str">
        <v>Asian/Pacific Islander</v>
      </c>
      <c r="F7" s="59">
        <f>SUM('5. Job Placement'!G$3:G$15)/SUM('3. Program Enrollment'!G$3:G$100)</f>
        <v>0.18461538461538463</v>
      </c>
      <c r="G7" s="61" t="e">
        <f>INDEX('Percents by Cluster'!$D$28:$S$40,MATCH('Cluster Dashboard Feeder Data'!$E7,'Percents by Cluster'!$B$28:$B$40,0),MATCH('Cluster Dashboard Feeder Data'!$G$3,'Percents by Cluster'!$C$1:$S$1,0))</f>
        <v>#DIV/0!</v>
      </c>
      <c r="I7" s="48" t="str">
        <v>Asian/Pacific Islander</v>
      </c>
      <c r="J7" s="59">
        <f>SUM('4. Program Completion'!G3:G100)/SUM('3. Program Enrollment'!G3:G100)</f>
        <v>0.18461538461538463</v>
      </c>
      <c r="K7" s="18">
        <f>INDEX('Percents by Cluster'!$D$15:$S$27,MATCH('Cluster Dashboard Feeder Data'!$I7,'Percents by Cluster'!$B$15:$B$27,0),MATCH('Cluster Dashboard Feeder Data'!$K$3,'Percents by Cluster'!$D$1:$S$1,0))</f>
        <v>0.2</v>
      </c>
      <c r="L7" s="49"/>
    </row>
    <row r="8" spans="1:12" x14ac:dyDescent="0.65">
      <c r="A8" s="48" t="str">
        <v>Black</v>
      </c>
      <c r="B8" s="43">
        <v>0.54061069326357092</v>
      </c>
      <c r="C8" s="49">
        <f>INDEX('Percents by Cluster'!$C$2:$S$14,MATCH('Cluster Dashboard Feeder Data'!A8,'Percents by Cluster'!B$2:B$14,0),MATCH('Cluster Dashboard Feeder Data'!C$3,'Percents by Cluster'!$D$1:$S$1,0))</f>
        <v>0.1</v>
      </c>
      <c r="E8" s="48" t="str">
        <v>Black</v>
      </c>
      <c r="F8" s="59">
        <f>SUM('5. Job Placement'!H$3:H$15)/SUM('3. Program Enrollment'!H$3:H$100)</f>
        <v>0.24615384615384617</v>
      </c>
      <c r="G8" s="61" t="e">
        <f>INDEX('Percents by Cluster'!$D$28:$S$40,MATCH('Cluster Dashboard Feeder Data'!$E8,'Percents by Cluster'!$B$28:$B$40,0),MATCH('Cluster Dashboard Feeder Data'!$G$3,'Percents by Cluster'!$C$1:$S$1,0))</f>
        <v>#DIV/0!</v>
      </c>
      <c r="I8" s="48" t="str">
        <v>Black</v>
      </c>
      <c r="J8" s="59">
        <f>SUM('4. Program Completion'!H3:H100)/SUM('3. Program Enrollment'!H3:H100)</f>
        <v>0.24615384615384617</v>
      </c>
      <c r="K8" s="18">
        <f>INDEX('Percents by Cluster'!$D$15:$S$27,MATCH('Cluster Dashboard Feeder Data'!$I8,'Percents by Cluster'!$B$15:$B$27,0),MATCH('Cluster Dashboard Feeder Data'!$K$3,'Percents by Cluster'!$D$1:$S$1,0))</f>
        <v>0.1</v>
      </c>
      <c r="L8" s="49"/>
    </row>
    <row r="9" spans="1:12" x14ac:dyDescent="0.65">
      <c r="A9" s="48" t="str">
        <v>Hispanic</v>
      </c>
      <c r="B9" s="43">
        <v>0.12532701111837802</v>
      </c>
      <c r="C9" s="49">
        <f>INDEX('Percents by Cluster'!$C$2:$S$14,MATCH('Cluster Dashboard Feeder Data'!A9,'Percents by Cluster'!B$2:B$14,0),MATCH('Cluster Dashboard Feeder Data'!C$3,'Percents by Cluster'!$D$1:$S$1,0))</f>
        <v>0.14000000000000001</v>
      </c>
      <c r="E9" s="48" t="str">
        <v>Hispanic</v>
      </c>
      <c r="F9" s="59">
        <f>SUM('5. Job Placement'!I$3:I$15)/SUM('3. Program Enrollment'!I$3:I$100)</f>
        <v>0</v>
      </c>
      <c r="G9" s="61" t="e">
        <f>INDEX('Percents by Cluster'!$D$28:$S$40,MATCH('Cluster Dashboard Feeder Data'!$E9,'Percents by Cluster'!$B$28:$B$40,0),MATCH('Cluster Dashboard Feeder Data'!$G$3,'Percents by Cluster'!$C$1:$S$1,0))</f>
        <v>#DIV/0!</v>
      </c>
      <c r="I9" s="48" t="str">
        <v>Hispanic</v>
      </c>
      <c r="J9" s="59">
        <f>SUM('4. Program Completion'!I3:I100)/SUM('3. Program Enrollment'!I3:I100)</f>
        <v>0</v>
      </c>
      <c r="K9" s="18">
        <f>INDEX('Percents by Cluster'!$D$15:$S$27,MATCH('Cluster Dashboard Feeder Data'!$I9,'Percents by Cluster'!$B$15:$B$27,0),MATCH('Cluster Dashboard Feeder Data'!$K$3,'Percents by Cluster'!$D$1:$S$1,0))</f>
        <v>0</v>
      </c>
      <c r="L9" s="49"/>
    </row>
    <row r="10" spans="1:12" x14ac:dyDescent="0.65">
      <c r="A10" s="48" t="str">
        <v>Multiracial</v>
      </c>
      <c r="B10" s="43">
        <v>7.1288423806409415E-2</v>
      </c>
      <c r="C10" s="49">
        <f>INDEX('Percents by Cluster'!$C$2:$S$14,MATCH('Cluster Dashboard Feeder Data'!A10,'Percents by Cluster'!B$2:B$14,0),MATCH('Cluster Dashboard Feeder Data'!C$3,'Percents by Cluster'!$D$1:$S$1,0))</f>
        <v>0.3</v>
      </c>
      <c r="E10" s="48" t="str">
        <v>Multiracial</v>
      </c>
      <c r="F10" s="59">
        <f>SUM('5. Job Placement'!J$3:J$15)/SUM('3. Program Enrollment'!J$3:J$100)</f>
        <v>6.6666666666666666E-2</v>
      </c>
      <c r="G10" s="61">
        <f>INDEX('Percents by Cluster'!$D$28:$S$40,MATCH('Cluster Dashboard Feeder Data'!$E10,'Percents by Cluster'!$B$28:$B$40,0),MATCH('Cluster Dashboard Feeder Data'!$G$3,'Percents by Cluster'!$C$1:$S$1,0))</f>
        <v>1</v>
      </c>
      <c r="I10" s="48" t="str">
        <v>Multiracial</v>
      </c>
      <c r="J10" s="59">
        <f>SUM('4. Program Completion'!J3:J100)/SUM('3. Program Enrollment'!J3:J100)</f>
        <v>6.6666666666666666E-2</v>
      </c>
      <c r="K10" s="18">
        <f>INDEX('Percents by Cluster'!$D$15:$S$27,MATCH('Cluster Dashboard Feeder Data'!$I10,'Percents by Cluster'!$B$15:$B$27,0),MATCH('Cluster Dashboard Feeder Data'!$K$3,'Percents by Cluster'!$D$1:$S$1,0))</f>
        <v>6.6666666666666666E-2</v>
      </c>
      <c r="L10" s="49"/>
    </row>
    <row r="11" spans="1:12" x14ac:dyDescent="0.65">
      <c r="A11" s="48" t="str">
        <v>American Indian/Alaska Native</v>
      </c>
      <c r="B11" s="43">
        <v>2.4730215827338128E-3</v>
      </c>
      <c r="C11" s="49">
        <f>INDEX('Percents by Cluster'!$C$2:$S$14,MATCH('Cluster Dashboard Feeder Data'!A11,'Percents by Cluster'!B$2:B$14,0),MATCH('Cluster Dashboard Feeder Data'!C$3,'Percents by Cluster'!$D$1:$S$1,0))</f>
        <v>0.06</v>
      </c>
      <c r="E11" s="48" t="str">
        <v>American Indian/Alaska Native</v>
      </c>
      <c r="F11" s="59">
        <f>SUM('5. Job Placement'!K$3:K$15)/SUM('3. Program Enrollment'!K$3:K$100)</f>
        <v>0</v>
      </c>
      <c r="G11" s="61" t="e">
        <f>INDEX('Percents by Cluster'!$D$28:$S$40,MATCH('Cluster Dashboard Feeder Data'!$E11,'Percents by Cluster'!$B$28:$B$40,0),MATCH('Cluster Dashboard Feeder Data'!$G$3,'Percents by Cluster'!$C$1:$S$1,0))</f>
        <v>#DIV/0!</v>
      </c>
      <c r="I11" s="48" t="str">
        <v>American Indian/Alaska Native</v>
      </c>
      <c r="J11" s="59">
        <f>SUM('4. Program Completion'!K3:K100)/SUM('3. Program Enrollment'!K3:K100)</f>
        <v>0</v>
      </c>
      <c r="K11" s="18">
        <f>INDEX('Percents by Cluster'!$D$15:$S$27,MATCH('Cluster Dashboard Feeder Data'!$I11,'Percents by Cluster'!$B$15:$B$27,0),MATCH('Cluster Dashboard Feeder Data'!$K$3,'Percents by Cluster'!$D$1:$S$1,0))</f>
        <v>0</v>
      </c>
      <c r="L11" s="49"/>
    </row>
    <row r="12" spans="1:12" x14ac:dyDescent="0.65">
      <c r="A12" s="48" t="str">
        <v>White Non-Hispanic</v>
      </c>
      <c r="B12" s="43">
        <v>0.22095732504905166</v>
      </c>
      <c r="C12" s="49">
        <f>INDEX('Percents by Cluster'!$C$2:$S$14,MATCH('Cluster Dashboard Feeder Data'!A12,'Percents by Cluster'!B$2:B$14,0),MATCH('Cluster Dashboard Feeder Data'!C$3,'Percents by Cluster'!$D$1:$S$1,0))</f>
        <v>0.3</v>
      </c>
      <c r="E12" s="48" t="str">
        <v>White Non-Hispanic</v>
      </c>
      <c r="F12" s="59">
        <f>SUM('5. Job Placement'!L$3:L$15)/SUM('3. Program Enrollment'!L$3:L$100)</f>
        <v>0.33333333333333331</v>
      </c>
      <c r="G12" s="61">
        <f>INDEX('Percents by Cluster'!$D$28:$S$40,MATCH('Cluster Dashboard Feeder Data'!$E12,'Percents by Cluster'!$B$28:$B$40,0),MATCH('Cluster Dashboard Feeder Data'!$G$3,'Percents by Cluster'!$C$1:$S$1,0))</f>
        <v>1</v>
      </c>
      <c r="I12" s="48" t="str">
        <v>White Non-Hispanic</v>
      </c>
      <c r="J12" s="59">
        <f>SUM('4. Program Completion'!L3:L100)/SUM('3. Program Enrollment'!L3:L100)</f>
        <v>0.33333333333333331</v>
      </c>
      <c r="K12" s="18">
        <f>INDEX('Percents by Cluster'!$D$15:$S$27,MATCH('Cluster Dashboard Feeder Data'!$I12,'Percents by Cluster'!$B$15:$B$27,0),MATCH('Cluster Dashboard Feeder Data'!$K$3,'Percents by Cluster'!$D$1:$S$1,0))</f>
        <v>0.33333333333333331</v>
      </c>
      <c r="L12" s="49"/>
    </row>
    <row r="13" spans="1:12" x14ac:dyDescent="0.65">
      <c r="A13" s="48" t="str">
        <v>Students with Disabilities</v>
      </c>
      <c r="B13" s="43">
        <v>0.18247220405493786</v>
      </c>
      <c r="C13" s="49">
        <f>INDEX('Percents by Cluster'!$C$2:$S$14,MATCH('Cluster Dashboard Feeder Data'!A13,'Percents by Cluster'!B$2:B$14,0),MATCH('Cluster Dashboard Feeder Data'!C$3,'Percents by Cluster'!$D$1:$S$1,0))</f>
        <v>0.4</v>
      </c>
      <c r="E13" s="48" t="str">
        <v>Students with Disabilities</v>
      </c>
      <c r="F13" s="59">
        <f>SUM('5. Job Placement'!M$3:M$15)/SUM('3. Program Enrollment'!M$3:M$100)</f>
        <v>0.24148606811145512</v>
      </c>
      <c r="G13" s="61">
        <f>INDEX('Percents by Cluster'!$D$28:$S$40,MATCH('Cluster Dashboard Feeder Data'!$E13,'Percents by Cluster'!$B$28:$B$40,0),MATCH('Cluster Dashboard Feeder Data'!$G$3,'Percents by Cluster'!$C$1:$S$1,0))</f>
        <v>1</v>
      </c>
      <c r="I13" s="48" t="str">
        <v>Students with Disabilities</v>
      </c>
      <c r="J13" s="59">
        <f>SUM('4. Program Completion'!M3:M100)/SUM('3. Program Enrollment'!M3:M100)</f>
        <v>0.24148606811145512</v>
      </c>
      <c r="K13" s="18">
        <f>INDEX('Percents by Cluster'!$D$15:$S$27,MATCH('Cluster Dashboard Feeder Data'!$I13,'Percents by Cluster'!$B$15:$B$27,0),MATCH('Cluster Dashboard Feeder Data'!$K$3,'Percents by Cluster'!$D$1:$S$1,0))</f>
        <v>0.3</v>
      </c>
      <c r="L13" s="49"/>
    </row>
    <row r="14" spans="1:12" x14ac:dyDescent="0.65">
      <c r="A14" s="48" t="str">
        <v>Pell Grant Eligible</v>
      </c>
      <c r="B14" s="43">
        <v>1</v>
      </c>
      <c r="C14" s="49">
        <f>INDEX('Percents by Cluster'!$C$2:$S$14,MATCH('Cluster Dashboard Feeder Data'!A14,'Percents by Cluster'!B$2:B$14,0),MATCH('Cluster Dashboard Feeder Data'!C$3,'Percents by Cluster'!$D$1:$S$1,0))</f>
        <v>0.4</v>
      </c>
      <c r="E14" s="48" t="str">
        <v>Pell Grant Eligible</v>
      </c>
      <c r="F14" s="59">
        <f>SUM('5. Job Placement'!N$3:N$15)/SUM('3. Program Enrollment'!N$3:N$100)</f>
        <v>0.16455696202531644</v>
      </c>
      <c r="G14" s="61">
        <f>INDEX('Percents by Cluster'!$D$28:$S$40,MATCH('Cluster Dashboard Feeder Data'!$E14,'Percents by Cluster'!$B$28:$B$40,0),MATCH('Cluster Dashboard Feeder Data'!$G$3,'Percents by Cluster'!$C$1:$S$1,0))</f>
        <v>1</v>
      </c>
      <c r="I14" s="48" t="str">
        <v>Pell Grant Eligible</v>
      </c>
      <c r="J14" s="59">
        <f>SUM('4. Program Completion'!N3:N100)/SUM('3. Program Enrollment'!N3:N100)</f>
        <v>0.16455696202531644</v>
      </c>
      <c r="K14" s="18">
        <f>INDEX('Percents by Cluster'!$D$15:$S$27,MATCH('Cluster Dashboard Feeder Data'!$I14,'Percents by Cluster'!$B$15:$B$27,0),MATCH('Cluster Dashboard Feeder Data'!$K$3,'Percents by Cluster'!$D$1:$S$1,0))</f>
        <v>0.1</v>
      </c>
      <c r="L14" s="49"/>
    </row>
    <row r="15" spans="1:12" x14ac:dyDescent="0.65">
      <c r="A15" s="48" t="str">
        <v>English Language Learners</v>
      </c>
      <c r="B15" s="43">
        <v>0.16980052321778941</v>
      </c>
      <c r="C15" s="49">
        <f>INDEX('Percents by Cluster'!$C$2:$S$14,MATCH('Cluster Dashboard Feeder Data'!A15,'Percents by Cluster'!B$2:B$14,0),MATCH('Cluster Dashboard Feeder Data'!C$3,'Percents by Cluster'!$D$1:$S$1,0))</f>
        <v>0.04</v>
      </c>
      <c r="E15" s="48" t="str">
        <v>English Language Learners</v>
      </c>
      <c r="F15" s="59">
        <f>SUM('5. Job Placement'!O$3:O$15)/SUM('3. Program Enrollment'!O$3:O$100)</f>
        <v>0.5</v>
      </c>
      <c r="G15" s="61">
        <f>INDEX('Percents by Cluster'!$D$28:$S$40,MATCH('Cluster Dashboard Feeder Data'!$E15,'Percents by Cluster'!$B$28:$B$40,0),MATCH('Cluster Dashboard Feeder Data'!$G$3,'Percents by Cluster'!$C$1:$S$1,0))</f>
        <v>1</v>
      </c>
      <c r="I15" s="48" t="str">
        <v>English Language Learners</v>
      </c>
      <c r="J15" s="59">
        <f>SUM('4. Program Completion'!O3:O100)/SUM('3. Program Enrollment'!O3:O100)</f>
        <v>0.5</v>
      </c>
      <c r="K15" s="18">
        <f>INDEX('Percents by Cluster'!$D$15:$S$27,MATCH('Cluster Dashboard Feeder Data'!$I15,'Percents by Cluster'!$B$15:$B$27,0),MATCH('Cluster Dashboard Feeder Data'!$K$3,'Percents by Cluster'!$D$1:$S$1,0))</f>
        <v>0.5</v>
      </c>
      <c r="L15" s="49"/>
    </row>
    <row r="16" spans="1:12" x14ac:dyDescent="0.65">
      <c r="A16" s="48" t="str">
        <v>Migrant</v>
      </c>
      <c r="B16" s="43">
        <v>1.0219097449313277E-2</v>
      </c>
      <c r="C16" s="49">
        <f>INDEX('Percents by Cluster'!$C$2:$S$14,MATCH('Cluster Dashboard Feeder Data'!A16,'Percents by Cluster'!B$2:B$14,0),MATCH('Cluster Dashboard Feeder Data'!C$3,'Percents by Cluster'!$D$1:$S$1,0))</f>
        <v>0.02</v>
      </c>
      <c r="E16" s="48" t="str">
        <v>Migrant</v>
      </c>
      <c r="F16" s="59">
        <f>SUM('5. Job Placement'!P$3:P$15)/SUM('3. Program Enrollment'!P$3:P$100)</f>
        <v>0</v>
      </c>
      <c r="G16" s="61" t="e">
        <f>INDEX('Percents by Cluster'!$D$28:$S$40,MATCH('Cluster Dashboard Feeder Data'!$E16,'Percents by Cluster'!$B$28:$B$40,0),MATCH('Cluster Dashboard Feeder Data'!$G$3,'Percents by Cluster'!$C$1:$S$1,0))</f>
        <v>#DIV/0!</v>
      </c>
      <c r="I16" s="48" t="str">
        <v>Migrant</v>
      </c>
      <c r="J16" s="59">
        <f>SUM('4. Program Completion'!P3:P100)/SUM('3. Program Enrollment'!P3:P100)</f>
        <v>0</v>
      </c>
      <c r="K16" s="18">
        <f>INDEX('Percents by Cluster'!$D$15:$S$27,MATCH('Cluster Dashboard Feeder Data'!$I16,'Percents by Cluster'!$B$15:$B$27,0),MATCH('Cluster Dashboard Feeder Data'!$K$3,'Percents by Cluster'!$D$1:$S$1,0))</f>
        <v>0</v>
      </c>
      <c r="L16" s="49"/>
    </row>
    <row r="17" spans="1:12" x14ac:dyDescent="0.65">
      <c r="A17" s="48"/>
      <c r="B17" s="43"/>
      <c r="C17" s="49"/>
      <c r="E17" s="48"/>
      <c r="F17" s="43"/>
      <c r="G17" s="49"/>
      <c r="I17" s="48"/>
      <c r="J17" s="43"/>
      <c r="K17" s="43"/>
      <c r="L17" s="49"/>
    </row>
    <row r="18" spans="1:12" ht="15" thickBot="1" x14ac:dyDescent="0.8">
      <c r="A18" s="50"/>
      <c r="B18" s="51"/>
      <c r="C18" s="52"/>
      <c r="E18" s="50"/>
      <c r="F18" s="51"/>
      <c r="G18" s="52"/>
      <c r="I18" s="50"/>
      <c r="J18" s="51"/>
      <c r="K18" s="51"/>
      <c r="L18" s="5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8035-F4CD-44E0-A220-83B01321B814}">
  <dimension ref="A1"/>
  <sheetViews>
    <sheetView workbookViewId="0">
      <selection activeCell="C3" sqref="C3"/>
    </sheetView>
  </sheetViews>
  <sheetFormatPr defaultColWidth="8.81640625" defaultRowHeight="14.75" x14ac:dyDescent="0.7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BAFD6-C016-4132-AC3C-75810465E89D}">
  <dimension ref="A1:K17"/>
  <sheetViews>
    <sheetView workbookViewId="0">
      <selection activeCell="K6" sqref="K6"/>
    </sheetView>
  </sheetViews>
  <sheetFormatPr defaultColWidth="8.6796875" defaultRowHeight="14.25" x14ac:dyDescent="0.65"/>
  <cols>
    <col min="1" max="16384" width="8.6796875" style="1"/>
  </cols>
  <sheetData>
    <row r="1" spans="1:11" x14ac:dyDescent="0.65">
      <c r="A1" s="1" t="s">
        <v>6</v>
      </c>
      <c r="B1" s="1" t="s">
        <v>12</v>
      </c>
      <c r="H1" s="1" t="s">
        <v>66</v>
      </c>
      <c r="K1" s="1" t="s">
        <v>87</v>
      </c>
    </row>
    <row r="2" spans="1:11" x14ac:dyDescent="0.65">
      <c r="A2" s="1" t="s">
        <v>7</v>
      </c>
      <c r="B2" s="1" t="s">
        <v>13</v>
      </c>
      <c r="H2" s="1" t="s">
        <v>67</v>
      </c>
      <c r="K2" s="1" t="s">
        <v>88</v>
      </c>
    </row>
    <row r="3" spans="1:11" x14ac:dyDescent="0.65">
      <c r="B3" s="1" t="s">
        <v>14</v>
      </c>
      <c r="H3" s="1" t="s">
        <v>7</v>
      </c>
      <c r="K3" s="1" t="s">
        <v>89</v>
      </c>
    </row>
    <row r="4" spans="1:11" x14ac:dyDescent="0.65">
      <c r="B4" s="1" t="s">
        <v>15</v>
      </c>
    </row>
    <row r="5" spans="1:11" x14ac:dyDescent="0.65">
      <c r="B5" s="1" t="s">
        <v>16</v>
      </c>
    </row>
    <row r="6" spans="1:11" x14ac:dyDescent="0.65">
      <c r="B6" s="1" t="s">
        <v>17</v>
      </c>
    </row>
    <row r="7" spans="1:11" x14ac:dyDescent="0.65">
      <c r="B7" s="1" t="s">
        <v>18</v>
      </c>
    </row>
    <row r="8" spans="1:11" x14ac:dyDescent="0.65">
      <c r="B8" s="1" t="s">
        <v>19</v>
      </c>
    </row>
    <row r="9" spans="1:11" x14ac:dyDescent="0.65">
      <c r="B9" s="1" t="s">
        <v>20</v>
      </c>
    </row>
    <row r="10" spans="1:11" x14ac:dyDescent="0.65">
      <c r="B10" s="1" t="s">
        <v>21</v>
      </c>
    </row>
    <row r="11" spans="1:11" x14ac:dyDescent="0.65">
      <c r="B11" s="1" t="s">
        <v>22</v>
      </c>
    </row>
    <row r="12" spans="1:11" x14ac:dyDescent="0.65">
      <c r="B12" s="1" t="s">
        <v>23</v>
      </c>
    </row>
    <row r="13" spans="1:11" x14ac:dyDescent="0.65">
      <c r="B13" s="1" t="s">
        <v>24</v>
      </c>
    </row>
    <row r="14" spans="1:11" x14ac:dyDescent="0.65">
      <c r="B14" s="1" t="s">
        <v>46</v>
      </c>
    </row>
    <row r="15" spans="1:11" x14ac:dyDescent="0.65">
      <c r="B15" s="1" t="s">
        <v>25</v>
      </c>
    </row>
    <row r="16" spans="1:11" x14ac:dyDescent="0.65">
      <c r="B16" s="1" t="s">
        <v>26</v>
      </c>
    </row>
    <row r="17" spans="2:2" x14ac:dyDescent="0.65">
      <c r="B17" s="1"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Overview</vt:lpstr>
      <vt:lpstr>1. Institution overview</vt:lpstr>
      <vt:lpstr>2. Current Programs</vt:lpstr>
      <vt:lpstr>3. Program Enrollment</vt:lpstr>
      <vt:lpstr>4. Program Completion</vt:lpstr>
      <vt:lpstr>5. Job Placement</vt:lpstr>
      <vt:lpstr>Institution Dashboard</vt:lpstr>
      <vt:lpstr>Institution Subgroup Overview</vt:lpstr>
      <vt:lpstr>Career Pathways Dashboard</vt:lpstr>
      <vt:lpstr>Cluster Dashboard</vt:lpstr>
      <vt:lpstr>Percents by Cluster</vt:lpstr>
      <vt:lpstr>Counts by Cluster</vt:lpstr>
      <vt:lpstr>Cluster Dashboard Feeder Data</vt:lpstr>
      <vt:lpstr>Sheet13</vt:lpstr>
      <vt:lpstr>Answer 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PASSIAS</dc:creator>
  <cp:lastModifiedBy>Kathleen Mathers</cp:lastModifiedBy>
  <dcterms:created xsi:type="dcterms:W3CDTF">2020-02-19T15:57:56Z</dcterms:created>
  <dcterms:modified xsi:type="dcterms:W3CDTF">2020-05-19T19:02:27Z</dcterms:modified>
</cp:coreProperties>
</file>